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4\2024 TSUB\4. Oprava chodníků\"/>
    </mc:Choice>
  </mc:AlternateContent>
  <bookViews>
    <workbookView xWindow="0" yWindow="0" windowWidth="28800" windowHeight="12435"/>
  </bookViews>
  <sheets>
    <sheet name="Rekapitulace stavby" sheetId="1" r:id="rId1"/>
    <sheet name="1148_UB_02_Havlic_za - Uh..." sheetId="2" r:id="rId2"/>
    <sheet name="Seznam figur" sheetId="3" r:id="rId3"/>
  </sheets>
  <definedNames>
    <definedName name="_xlnm._FilterDatabase" localSheetId="1" hidden="1">'1148_UB_02_Havlic_za - Uh...'!$C$125:$K$355</definedName>
    <definedName name="_xlnm.Print_Titles" localSheetId="1">'1148_UB_02_Havlic_za - Uh...'!$125:$125</definedName>
    <definedName name="_xlnm.Print_Titles" localSheetId="0">'Rekapitulace stavby'!$92:$92</definedName>
    <definedName name="_xlnm.Print_Titles" localSheetId="2">'Seznam figur'!$9:$9</definedName>
    <definedName name="_xlnm.Print_Area" localSheetId="1">'1148_UB_02_Havlic_za - Uh...'!$C$4:$J$37,'1148_UB_02_Havlic_za - Uh...'!$C$50:$J$76,'1148_UB_02_Havlic_za - Uh...'!$C$82:$J$109,'1148_UB_02_Havlic_za - Uh...'!$C$115:$K$355</definedName>
    <definedName name="_xlnm.Print_Area" localSheetId="0">'Rekapitulace stavby'!$D$4:$AO$76,'Rekapitulace stavby'!$C$82:$AQ$96</definedName>
    <definedName name="_xlnm.Print_Area" localSheetId="2">'Seznam figur'!$C$4:$G$108</definedName>
  </definedNames>
  <calcPr calcId="152511"/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 s="1"/>
  <c r="BI353" i="2"/>
  <c r="BH353" i="2"/>
  <c r="BG353" i="2"/>
  <c r="BF353" i="2"/>
  <c r="T353" i="2"/>
  <c r="T352" i="2" s="1"/>
  <c r="R353" i="2"/>
  <c r="R352" i="2" s="1"/>
  <c r="P353" i="2"/>
  <c r="P352" i="2"/>
  <c r="BI350" i="2"/>
  <c r="BH350" i="2"/>
  <c r="BG350" i="2"/>
  <c r="BF350" i="2"/>
  <c r="T350" i="2"/>
  <c r="T349" i="2" s="1"/>
  <c r="R350" i="2"/>
  <c r="R349" i="2" s="1"/>
  <c r="P350" i="2"/>
  <c r="P349" i="2" s="1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7" i="2"/>
  <c r="BH297" i="2"/>
  <c r="BG297" i="2"/>
  <c r="BF297" i="2"/>
  <c r="T297" i="2"/>
  <c r="T296" i="2"/>
  <c r="R297" i="2"/>
  <c r="R296" i="2" s="1"/>
  <c r="P297" i="2"/>
  <c r="P296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T262" i="2"/>
  <c r="R263" i="2"/>
  <c r="R262" i="2"/>
  <c r="P263" i="2"/>
  <c r="P262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9" i="2"/>
  <c r="F35" i="2" s="1"/>
  <c r="BH129" i="2"/>
  <c r="F34" i="2" s="1"/>
  <c r="BG129" i="2"/>
  <c r="F33" i="2" s="1"/>
  <c r="BF129" i="2"/>
  <c r="F32" i="2" s="1"/>
  <c r="T129" i="2"/>
  <c r="R129" i="2"/>
  <c r="P129" i="2"/>
  <c r="J123" i="2"/>
  <c r="J122" i="2"/>
  <c r="F122" i="2"/>
  <c r="F120" i="2"/>
  <c r="E118" i="2"/>
  <c r="J90" i="2"/>
  <c r="J89" i="2"/>
  <c r="F89" i="2"/>
  <c r="F87" i="2"/>
  <c r="E85" i="2"/>
  <c r="J16" i="2"/>
  <c r="E16" i="2"/>
  <c r="F123" i="2"/>
  <c r="J15" i="2"/>
  <c r="J10" i="2"/>
  <c r="J120" i="2"/>
  <c r="L90" i="1"/>
  <c r="AM90" i="1"/>
  <c r="AM89" i="1"/>
  <c r="L89" i="1"/>
  <c r="AM87" i="1"/>
  <c r="L87" i="1"/>
  <c r="L85" i="1"/>
  <c r="L84" i="1"/>
  <c r="BK248" i="2"/>
  <c r="J231" i="2"/>
  <c r="J219" i="2"/>
  <c r="J209" i="2"/>
  <c r="J197" i="2"/>
  <c r="BK181" i="2"/>
  <c r="J169" i="2"/>
  <c r="BK151" i="2"/>
  <c r="J143" i="2"/>
  <c r="BK129" i="2"/>
  <c r="BK189" i="2"/>
  <c r="BK169" i="2"/>
  <c r="J139" i="2"/>
  <c r="J353" i="2"/>
  <c r="J350" i="2"/>
  <c r="J346" i="2"/>
  <c r="J343" i="2"/>
  <c r="J340" i="2"/>
  <c r="BK334" i="2"/>
  <c r="J331" i="2"/>
  <c r="BK327" i="2"/>
  <c r="BK321" i="2"/>
  <c r="J318" i="2"/>
  <c r="J315" i="2"/>
  <c r="BK309" i="2"/>
  <c r="J305" i="2"/>
  <c r="BK297" i="2"/>
  <c r="J292" i="2"/>
  <c r="BK283" i="2"/>
  <c r="J278" i="2"/>
  <c r="BK271" i="2"/>
  <c r="BK263" i="2"/>
  <c r="J258" i="2"/>
  <c r="J252" i="2"/>
  <c r="J238" i="2"/>
  <c r="BK226" i="2"/>
  <c r="BK201" i="2"/>
  <c r="J189" i="2"/>
  <c r="BK177" i="2"/>
  <c r="J163" i="2"/>
  <c r="J151" i="2"/>
  <c r="BK139" i="2"/>
  <c r="BK337" i="2"/>
  <c r="BK324" i="2"/>
  <c r="J321" i="2"/>
  <c r="BK311" i="2"/>
  <c r="J309" i="2"/>
  <c r="J302" i="2"/>
  <c r="BK286" i="2"/>
  <c r="BK278" i="2"/>
  <c r="J271" i="2"/>
  <c r="BK258" i="2"/>
  <c r="J255" i="2"/>
  <c r="J244" i="2"/>
  <c r="J235" i="2"/>
  <c r="J216" i="2"/>
  <c r="BK205" i="2"/>
  <c r="BK193" i="2"/>
  <c r="J185" i="2"/>
  <c r="BK173" i="2"/>
  <c r="J159" i="2"/>
  <c r="J147" i="2"/>
  <c r="BK131" i="2"/>
  <c r="BK353" i="2"/>
  <c r="BK350" i="2"/>
  <c r="BK346" i="2"/>
  <c r="BK343" i="2"/>
  <c r="BK340" i="2"/>
  <c r="J337" i="2"/>
  <c r="J334" i="2"/>
  <c r="BK331" i="2"/>
  <c r="J327" i="2"/>
  <c r="J324" i="2"/>
  <c r="BK318" i="2"/>
  <c r="BK315" i="2"/>
  <c r="J311" i="2"/>
  <c r="BK305" i="2"/>
  <c r="BK302" i="2"/>
  <c r="BK292" i="2"/>
  <c r="J286" i="2"/>
  <c r="J283" i="2"/>
  <c r="J274" i="2"/>
  <c r="J267" i="2"/>
  <c r="BK255" i="2"/>
  <c r="BK244" i="2"/>
  <c r="BK235" i="2"/>
  <c r="BK216" i="2"/>
  <c r="BK209" i="2"/>
  <c r="BK197" i="2"/>
  <c r="BK185" i="2"/>
  <c r="BK163" i="2"/>
  <c r="J155" i="2"/>
  <c r="BK135" i="2"/>
  <c r="AS94" i="1"/>
  <c r="J248" i="2"/>
  <c r="BK231" i="2"/>
  <c r="BK219" i="2"/>
  <c r="J212" i="2"/>
  <c r="J201" i="2"/>
  <c r="J177" i="2"/>
  <c r="BK155" i="2"/>
  <c r="BK143" i="2"/>
  <c r="J131" i="2"/>
  <c r="J297" i="2"/>
  <c r="BK274" i="2"/>
  <c r="BK267" i="2"/>
  <c r="J263" i="2"/>
  <c r="BK252" i="2"/>
  <c r="BK238" i="2"/>
  <c r="J226" i="2"/>
  <c r="BK212" i="2"/>
  <c r="J205" i="2"/>
  <c r="J193" i="2"/>
  <c r="J181" i="2"/>
  <c r="J173" i="2"/>
  <c r="BK159" i="2"/>
  <c r="BK147" i="2"/>
  <c r="J135" i="2"/>
  <c r="J129" i="2"/>
  <c r="J32" i="2" l="1"/>
  <c r="P128" i="2"/>
  <c r="R128" i="2"/>
  <c r="P266" i="2"/>
  <c r="T301" i="2"/>
  <c r="T300" i="2"/>
  <c r="P230" i="2"/>
  <c r="P127" i="2" s="1"/>
  <c r="BK266" i="2"/>
  <c r="J266" i="2"/>
  <c r="J99" i="2"/>
  <c r="P282" i="2"/>
  <c r="T314" i="2"/>
  <c r="BK230" i="2"/>
  <c r="J230" i="2"/>
  <c r="J97" i="2"/>
  <c r="BK282" i="2"/>
  <c r="J282" i="2"/>
  <c r="J100" i="2"/>
  <c r="BK301" i="2"/>
  <c r="BK300" i="2"/>
  <c r="J300" i="2"/>
  <c r="J102" i="2"/>
  <c r="P314" i="2"/>
  <c r="R330" i="2"/>
  <c r="BK128" i="2"/>
  <c r="J128" i="2" s="1"/>
  <c r="J96" i="2" s="1"/>
  <c r="R230" i="2"/>
  <c r="R266" i="2"/>
  <c r="T282" i="2"/>
  <c r="R314" i="2"/>
  <c r="R308" i="2"/>
  <c r="P330" i="2"/>
  <c r="P308" i="2" s="1"/>
  <c r="T230" i="2"/>
  <c r="T266" i="2"/>
  <c r="P301" i="2"/>
  <c r="P300" i="2"/>
  <c r="T330" i="2"/>
  <c r="T308" i="2" s="1"/>
  <c r="T128" i="2"/>
  <c r="T127" i="2"/>
  <c r="R282" i="2"/>
  <c r="R301" i="2"/>
  <c r="R300" i="2"/>
  <c r="BK314" i="2"/>
  <c r="J314" i="2"/>
  <c r="J105" i="2" s="1"/>
  <c r="BK330" i="2"/>
  <c r="J330" i="2"/>
  <c r="J106" i="2"/>
  <c r="BK296" i="2"/>
  <c r="J296" i="2"/>
  <c r="J101" i="2"/>
  <c r="BK262" i="2"/>
  <c r="J262" i="2"/>
  <c r="J98" i="2"/>
  <c r="BK349" i="2"/>
  <c r="BK308" i="2" s="1"/>
  <c r="J308" i="2" s="1"/>
  <c r="J104" i="2" s="1"/>
  <c r="J349" i="2"/>
  <c r="J107" i="2"/>
  <c r="BK352" i="2"/>
  <c r="J352" i="2"/>
  <c r="J108" i="2"/>
  <c r="AW95" i="1"/>
  <c r="J87" i="2"/>
  <c r="F90" i="2"/>
  <c r="BE129" i="2"/>
  <c r="BE131" i="2"/>
  <c r="BE135" i="2"/>
  <c r="BE139" i="2"/>
  <c r="BE143" i="2"/>
  <c r="BE147" i="2"/>
  <c r="BE151" i="2"/>
  <c r="BE155" i="2"/>
  <c r="BE159" i="2"/>
  <c r="BE163" i="2"/>
  <c r="BE169" i="2"/>
  <c r="BE173" i="2"/>
  <c r="BE177" i="2"/>
  <c r="BE181" i="2"/>
  <c r="BE185" i="2"/>
  <c r="BE189" i="2"/>
  <c r="BE193" i="2"/>
  <c r="BE197" i="2"/>
  <c r="BE201" i="2"/>
  <c r="BE205" i="2"/>
  <c r="BE209" i="2"/>
  <c r="BE212" i="2"/>
  <c r="BE216" i="2"/>
  <c r="BE219" i="2"/>
  <c r="BE226" i="2"/>
  <c r="BE231" i="2"/>
  <c r="BE235" i="2"/>
  <c r="BE238" i="2"/>
  <c r="BE244" i="2"/>
  <c r="BE248" i="2"/>
  <c r="BE252" i="2"/>
  <c r="BE255" i="2"/>
  <c r="BE258" i="2"/>
  <c r="BE263" i="2"/>
  <c r="BE267" i="2"/>
  <c r="BE271" i="2"/>
  <c r="BE274" i="2"/>
  <c r="BE278" i="2"/>
  <c r="BE283" i="2"/>
  <c r="BE286" i="2"/>
  <c r="BE292" i="2"/>
  <c r="BE297" i="2"/>
  <c r="BE302" i="2"/>
  <c r="BE305" i="2"/>
  <c r="BE309" i="2"/>
  <c r="BE311" i="2"/>
  <c r="BE315" i="2"/>
  <c r="BE318" i="2"/>
  <c r="BE321" i="2"/>
  <c r="BE324" i="2"/>
  <c r="BE327" i="2"/>
  <c r="BE331" i="2"/>
  <c r="BE334" i="2"/>
  <c r="BE337" i="2"/>
  <c r="BE340" i="2"/>
  <c r="BE343" i="2"/>
  <c r="BE346" i="2"/>
  <c r="BE350" i="2"/>
  <c r="BE353" i="2"/>
  <c r="BA95" i="1"/>
  <c r="BB95" i="1"/>
  <c r="BC95" i="1"/>
  <c r="BD95" i="1"/>
  <c r="BD94" i="1"/>
  <c r="W33" i="1"/>
  <c r="BC94" i="1"/>
  <c r="W32" i="1"/>
  <c r="BB94" i="1"/>
  <c r="W31" i="1"/>
  <c r="BA94" i="1"/>
  <c r="W30" i="1"/>
  <c r="T126" i="2" l="1"/>
  <c r="P126" i="2"/>
  <c r="AU95" i="1"/>
  <c r="R127" i="2"/>
  <c r="R126" i="2"/>
  <c r="BK127" i="2"/>
  <c r="J127" i="2"/>
  <c r="J95" i="2"/>
  <c r="J301" i="2"/>
  <c r="J103" i="2"/>
  <c r="AU94" i="1"/>
  <c r="J31" i="2"/>
  <c r="AV95" i="1" s="1"/>
  <c r="AT95" i="1" s="1"/>
  <c r="AW94" i="1"/>
  <c r="AK30" i="1" s="1"/>
  <c r="AY94" i="1"/>
  <c r="AX94" i="1"/>
  <c r="F31" i="2"/>
  <c r="AZ95" i="1" s="1"/>
  <c r="AZ94" i="1" s="1"/>
  <c r="W29" i="1" s="1"/>
  <c r="BK126" i="2" l="1"/>
  <c r="J126" i="2"/>
  <c r="J94" i="2"/>
  <c r="AV94" i="1"/>
  <c r="AK29" i="1"/>
  <c r="J28" i="2" l="1"/>
  <c r="AG95" i="1" s="1"/>
  <c r="AG94" i="1" s="1"/>
  <c r="AT94" i="1"/>
  <c r="AK26" i="1" l="1"/>
  <c r="AN94" i="1"/>
  <c r="J37" i="2"/>
  <c r="AN95" i="1"/>
  <c r="AK35" i="1"/>
</calcChain>
</file>

<file path=xl/sharedStrings.xml><?xml version="1.0" encoding="utf-8"?>
<sst xmlns="http://schemas.openxmlformats.org/spreadsheetml/2006/main" count="2458" uniqueCount="545">
  <si>
    <t>Export Komplet</t>
  </si>
  <si>
    <t/>
  </si>
  <si>
    <t>2.0</t>
  </si>
  <si>
    <t>ZAMOK</t>
  </si>
  <si>
    <t>False</t>
  </si>
  <si>
    <t>{8bb82845-5c19-4533-b57b-4bfbfad75078}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</si>
  <si>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</si>
  <si>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</si>
  <si>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</si>
  <si>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</si>
  <si>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</si>
  <si>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</si>
  <si>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</si>
  <si>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</si>
  <si>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1148_UB_02_Havlic_za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</si>
  <si>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</si>
  <si>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</si>
  <si>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Uherský Brod, opravy chodníků 2020. Ulice Havlíčkova západ</t>
  </si>
  <si>
    <t>KSO:</t>
  </si>
  <si>
    <t>CC-CZ:</t>
  </si>
  <si>
    <t>21121</t>
  </si>
  <si>
    <t>Místo:</t>
  </si>
  <si>
    <t>Uherský Brod. Havlíčkova</t>
  </si>
  <si>
    <t>Datum:</t>
  </si>
  <si>
    <t>6. 2. 2024</t>
  </si>
  <si>
    <t>Zadavatel:</t>
  </si>
  <si>
    <t>IČ:</t>
  </si>
  <si>
    <t>TSUB Uherský Brod</t>
  </si>
  <si>
    <t>DIČ:</t>
  </si>
  <si>
    <t>Uchazeč:</t>
  </si>
  <si>
    <t>Vyplň údaj</t>
  </si>
  <si>
    <t>Projektant:</t>
  </si>
  <si>
    <t>Ing. Kunčík</t>
  </si>
  <si>
    <t>True</t>
  </si>
  <si>
    <t>Zpracovatel:</t>
  </si>
  <si>
    <t>15255174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</si>
  <si>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</si>
  <si>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Položky soupisu prací, které nemají ve sloupci „Cenová soustava“ uveden žádný údaj, nepochází z Cenové soustavy ÚRS (takové položky soupisu prací mají Cenovou soustavu „VLASTNÍ“ – není v tabulce uvedený žádný údaj). Ocenění "vlastní" položky je na základě odborných znalostí a zkušeností projektanta při realizaci obdobných zakázek za období 10-ti let,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</si>
  <si>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</si>
  <si>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</si>
  <si>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</si>
  <si>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</si>
  <si>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</si>
  <si>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</si>
  <si>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</si>
  <si>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</si>
  <si>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</si>
  <si>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</si>
  <si>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</si>
  <si>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</si>
  <si>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</si>
  <si>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</si>
  <si>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</si>
  <si>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</si>
  <si>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</si>
  <si>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</si>
  <si>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</si>
  <si>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</si>
  <si>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</si>
  <si>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</si>
  <si>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</si>
  <si>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</si>
  <si>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</si>
  <si>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</si>
  <si>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</si>
  <si>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</si>
  <si>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</si>
  <si>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</si>
  <si>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</si>
  <si>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</si>
  <si>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</si>
  <si>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</si>
  <si>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</si>
  <si>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</si>
  <si>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</si>
  <si>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</si>
  <si>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</si>
  <si>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</si>
  <si>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</si>
  <si>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</si>
  <si>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</si>
  <si>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</si>
  <si>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</si>
  <si>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</si>
  <si>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</si>
  <si>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folie</t>
  </si>
  <si>
    <t>30,25</t>
  </si>
  <si>
    <t>2</t>
  </si>
  <si>
    <t>odst_mozaik</t>
  </si>
  <si>
    <t>3,9</t>
  </si>
  <si>
    <t>KRYCÍ LIST SOUPISU PRACÍ</t>
  </si>
  <si>
    <t>odst_30_30</t>
  </si>
  <si>
    <t>174,7</t>
  </si>
  <si>
    <t>odst_obr_žula</t>
  </si>
  <si>
    <t>13,9</t>
  </si>
  <si>
    <t>new_chod_obr</t>
  </si>
  <si>
    <t>230,9</t>
  </si>
  <si>
    <t>humus</t>
  </si>
  <si>
    <t>153,3</t>
  </si>
  <si>
    <t>ornice</t>
  </si>
  <si>
    <t>15,33</t>
  </si>
  <si>
    <t>násyp</t>
  </si>
  <si>
    <t>28,863</t>
  </si>
  <si>
    <t>odkop_chod</t>
  </si>
  <si>
    <t>31,07</t>
  </si>
  <si>
    <t>rýhy</t>
  </si>
  <si>
    <t>57,725</t>
  </si>
  <si>
    <t>zemina_odvoz</t>
  </si>
  <si>
    <t>59,932</t>
  </si>
  <si>
    <t>zd_60_slepec</t>
  </si>
  <si>
    <t>13,8</t>
  </si>
  <si>
    <t>zd_60_šedá</t>
  </si>
  <si>
    <t>202,6</t>
  </si>
  <si>
    <t>pláň</t>
  </si>
  <si>
    <t>331,85</t>
  </si>
  <si>
    <t>odst_žula</t>
  </si>
  <si>
    <t>20,5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</si>
  <si>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</si>
  <si>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</si>
  <si>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</si>
  <si>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</si>
  <si>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</si>
  <si>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</si>
  <si>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</si>
  <si>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</si>
  <si>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</si>
  <si>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</si>
  <si>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</si>
  <si>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</si>
  <si>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</si>
  <si>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</si>
  <si>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</si>
  <si>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</si>
  <si>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</si>
  <si>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</si>
  <si>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</si>
  <si>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</si>
  <si>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</si>
  <si>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</si>
  <si>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</si>
  <si>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</si>
  <si>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</si>
  <si>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</si>
  <si>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</si>
  <si>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</si>
  <si>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</si>
  <si>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</si>
  <si>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</si>
  <si>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</si>
  <si>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</si>
  <si>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</si>
  <si>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</si>
  <si>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</si>
  <si>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</si>
  <si>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11120110S</t>
  </si>
  <si>
    <t>Prořezání větví stromů a keřů v průchozím profilu</t>
  </si>
  <si>
    <t>m2</t>
  </si>
  <si>
    <t>4</t>
  </si>
  <si>
    <t>1588162989</t>
  </si>
  <si>
    <t>PP</t>
  </si>
  <si>
    <t>Odstranění křovin a stromů s odstraněním kořenů průměru kmene do 100 mm do sklonu terénu 1 : 5, při celkové ploše Prořezání větví stromů</t>
  </si>
  <si>
    <t>113106131</t>
  </si>
  <si>
    <t>Rozebrání dlažeb z mozaiky komunikací pro pěší strojně pl do 50 m2</t>
  </si>
  <si>
    <t>CS ÚRS 2024 01</t>
  </si>
  <si>
    <t>311593772</t>
  </si>
  <si>
    <t>Rozebrání dlažeb komunikací pro pěší s přemístěním hmot na skládku na vzdálenost do 3 m nebo s naložením na dopravní prostředek s ložem z kameniva nebo živice a s jakoukoliv výplní spár strojně plochy jednotlivě do 50 m2 z mozaiky</t>
  </si>
  <si>
    <t>Online PSC</t>
  </si>
  <si>
    <t>https://podminky.urs.cz/item/CS_URS_2024_01/113106131</t>
  </si>
  <si>
    <t>VV</t>
  </si>
  <si>
    <t>26*1,5*0,1</t>
  </si>
  <si>
    <t>3</t>
  </si>
  <si>
    <t>113106132</t>
  </si>
  <si>
    <t>Rozebrání dlažeb z betonových nebo kamenných dlaždic komunikací pro pěší strojně pl do 50 m2</t>
  </si>
  <si>
    <t>-1047630929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</si>
  <si>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</si>
  <si>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https://podminky.urs.cz/item/CS_URS_2024_01/113106132</t>
  </si>
  <si>
    <t>199,1-odst_mozaik-20,5</t>
  </si>
  <si>
    <t>113106185</t>
  </si>
  <si>
    <t>Rozebrání dlažeb vozovek z drobných kostek s ložem z kameniva strojně pl do 50 m2</t>
  </si>
  <si>
    <t>617322950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</si>
  <si>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</si>
  <si>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https://podminky.urs.cz/item/CS_URS_2024_01/113106185</t>
  </si>
  <si>
    <t>5</t>
  </si>
  <si>
    <t>113107313</t>
  </si>
  <si>
    <t>Odstranění podkladu z kameniva těženého tl přes 200 do 300 mm strojně pl do 50 m2</t>
  </si>
  <si>
    <t>-9803128</t>
  </si>
  <si>
    <t>Odstranění podkladů nebo krytů strojně plochy jednotlivě do 50 m2 s přemístěním hmot na skládku na vzdálenost do 3 m nebo s naložením na dopravní prostředek z kameniva těženého, o tl. vrstvy přes 200 do 300 mm</t>
  </si>
  <si>
    <t>https://podminky.urs.cz/item/CS_URS_2024_01/113107313</t>
  </si>
  <si>
    <t>odst_mozaik+odst_30_30</t>
  </si>
  <si>
    <t>6</t>
  </si>
  <si>
    <t>113107323</t>
  </si>
  <si>
    <t>Odstranění podkladu z kameniva drceného tl přes 200 do 300 mm strojně pl do 50 m2</t>
  </si>
  <si>
    <t>-999925263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</si>
  <si>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</si>
  <si>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https://podminky.urs.cz/item/CS_URS_2024_01/113107323</t>
  </si>
  <si>
    <t>7</t>
  </si>
  <si>
    <t>113202111</t>
  </si>
  <si>
    <t>Vytrhání obrub krajníků obrubníků stojatých</t>
  </si>
  <si>
    <t>m</t>
  </si>
  <si>
    <t>1430377653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</si>
  <si>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</si>
  <si>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</si>
  <si>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8</t>
  </si>
  <si>
    <t>113204111</t>
  </si>
  <si>
    <t>Vytrhání obrub záhonových</t>
  </si>
  <si>
    <t>598425144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</si>
  <si>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</si>
  <si>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</si>
  <si>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18,6+2,3+31,7+16+18,6+143,7-13,9</t>
  </si>
  <si>
    <t>9</t>
  </si>
  <si>
    <t>122151401</t>
  </si>
  <si>
    <t>Vykopávky v zemníku na suchu v hornině třídy těžitelnosti I skupiny 1 a 2 objem do 20 m3 strojně</t>
  </si>
  <si>
    <t>m3</t>
  </si>
  <si>
    <t>-597448483</t>
  </si>
  <si>
    <t>Vykopávky v zemnících na suchu strojně zapažených i nezapažených v hornině třídy těžitelnosti I skupiny 1 a 2 do 20 m3</t>
  </si>
  <si>
    <t>https://podminky.urs.cz/item/CS_URS_2024_01/122151401</t>
  </si>
  <si>
    <t>humus*0,1</t>
  </si>
  <si>
    <t>10</t>
  </si>
  <si>
    <t>122252203</t>
  </si>
  <si>
    <t>Odkopávky a prokopávky nezapažené pro silnice a dálnice v hornině třídy těžitelnosti I objem do 100 m3 strojně</t>
  </si>
  <si>
    <t>1040635868</t>
  </si>
  <si>
    <t>Odkopávky a prokopávky nezapažené pro silnice a dálnice strojně v hornině třídy těžitelnosti I do 100 m3</t>
  </si>
  <si>
    <t>https://podminky.urs.cz/item/CS_URS_2024_01/122252203</t>
  </si>
  <si>
    <t>0,4*(1,8+3,1+9+6,3+7,1+0,6)</t>
  </si>
  <si>
    <t>0,1*(odst_30_30+odst_mozaik+odst_žula)</t>
  </si>
  <si>
    <t>Součet</t>
  </si>
  <si>
    <t>11</t>
  </si>
  <si>
    <t>132251102</t>
  </si>
  <si>
    <t>Hloubení rýh nezapažených š do 800 mm v hornině třídy těžitelnosti I skupiny 3 objem do 50 m3 strojně</t>
  </si>
  <si>
    <t>-1180844188</t>
  </si>
  <si>
    <t>Hloubení nezapažených rýh šířky do 800 mm strojně s urovnáním dna do předepsaného profilu a spádu v hornině třídy těžitelnosti I skupiny 3 přes 20 do 50 m3</t>
  </si>
  <si>
    <t>https://podminky.urs.cz/item/CS_URS_2024_01/132251102</t>
  </si>
  <si>
    <t>new_chod_obr*0,5*0,5</t>
  </si>
  <si>
    <t>162651112</t>
  </si>
  <si>
    <t>Vodorovné přemístění přes 4 000 do 5000 m výkopku/sypaniny z horniny třídy těžitelnosti I skupiny 1 až 3</t>
  </si>
  <si>
    <t>-1709465677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</si>
  <si>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</si>
  <si>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https://podminky.urs.cz/item/CS_URS_2024_01/162651112</t>
  </si>
  <si>
    <t>ornice+násyp</t>
  </si>
  <si>
    <t>13</t>
  </si>
  <si>
    <t>162751117</t>
  </si>
  <si>
    <t>Vodorovné přemístění přes 9 000 do 10000 m výkopku/sypaniny z horniny třídy těžitelnosti I skupiny 1 až 3</t>
  </si>
  <si>
    <t>-858773433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</si>
  <si>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</si>
  <si>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</si>
  <si>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odkop_chod+rýhy-násyp</t>
  </si>
  <si>
    <t>14</t>
  </si>
  <si>
    <t>162751119</t>
  </si>
  <si>
    <t>Příplatek k vodorovnému přemístění výkopku/sypaniny z horniny třídy těžitelnosti I skupiny 1 až 3 ZKD 1000 m přes 10000 m</t>
  </si>
  <si>
    <t>1070440168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</si>
  <si>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</si>
  <si>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</si>
  <si>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zemina_odvoz*12</t>
  </si>
  <si>
    <t>15</t>
  </si>
  <si>
    <t>167151101</t>
  </si>
  <si>
    <t>Nakládání výkopku z hornin třídy těžitelnosti I skupiny 1 až 3 do 100 m3</t>
  </si>
  <si>
    <t>-574974438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</si>
  <si>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</si>
  <si>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</si>
  <si>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16</t>
  </si>
  <si>
    <t>171201231</t>
  </si>
  <si>
    <t>Poplatek za uložení zeminy a kamení na recyklační skládce (skládkovné) kód odpadu 17 05 04</t>
  </si>
  <si>
    <t>t</t>
  </si>
  <si>
    <t>-1880089848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</si>
  <si>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</si>
  <si>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</si>
  <si>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zemina_odvoz*1,7</t>
  </si>
  <si>
    <t>17</t>
  </si>
  <si>
    <t>171251101</t>
  </si>
  <si>
    <t>Uložení sypaniny do násypů nezhutněných strojně</t>
  </si>
  <si>
    <t>399747474</t>
  </si>
  <si>
    <t>Uložení sypanin do násypů strojně s rozprostřením sypaniny ve vrstvách a s hrubým urovnáním nezhutněných jakékoliv třídy těžitelnosti</t>
  </si>
  <si>
    <t>https://podminky.urs.cz/item/CS_URS_2024_01/171251101</t>
  </si>
  <si>
    <t>new_chod_obr*0,5*0,5*0,5</t>
  </si>
  <si>
    <t>18</t>
  </si>
  <si>
    <t>171251201</t>
  </si>
  <si>
    <t>Uložení sypaniny na skládky nebo meziskládky</t>
  </si>
  <si>
    <t>-269410286</t>
  </si>
  <si>
    <t>Uložení sypaniny na skládky nebo meziskládky bez hutnění s upravením uložené sypaniny do předepsaného tvaru</t>
  </si>
  <si>
    <t>https://podminky.urs.cz/item/CS_URS_2024_01/171251201</t>
  </si>
  <si>
    <t>19</t>
  </si>
  <si>
    <t>181111111</t>
  </si>
  <si>
    <t>Plošná úprava terénu do 500 m2 zemina skupiny 1 až 4 nerovnosti přes 50 do 100 mm v rovinně a svahu do 1:5</t>
  </si>
  <si>
    <t>-546616605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</si>
  <si>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</si>
  <si>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https://podminky.urs.cz/item/CS_URS_2024_01/181111111</t>
  </si>
  <si>
    <t>37,1+13,9+33,4+12+2,1+18,8+12,8+10,1+13,1</t>
  </si>
  <si>
    <t>20</t>
  </si>
  <si>
    <t>181351003</t>
  </si>
  <si>
    <t>Rozprostření ornice tl vrstvy do 200 mm pl do 100 m2 v rovině nebo ve svahu do 1:5 strojně</t>
  </si>
  <si>
    <t>1512741829</t>
  </si>
  <si>
    <t>Rozprostření a urovnání ornice v rovině nebo ve svahu sklonu do 1:5 strojně při souvislé ploše do 100 m2, tl. vrstvy do 200 mm</t>
  </si>
  <si>
    <t>https://podminky.urs.cz/item/CS_URS_2024_01/181351003</t>
  </si>
  <si>
    <t>M</t>
  </si>
  <si>
    <t>10364101</t>
  </si>
  <si>
    <t>zemina pro terénní úpravy - ornice</t>
  </si>
  <si>
    <t>935684088</t>
  </si>
  <si>
    <t>humus*0,1*1,7</t>
  </si>
  <si>
    <t>22</t>
  </si>
  <si>
    <t>181411131</t>
  </si>
  <si>
    <t>Založení parkového trávníku výsevem pl do 1000 m2 v rovině a ve svahu do 1:5</t>
  </si>
  <si>
    <t>560627487</t>
  </si>
  <si>
    <t>Založení trávníku na půdě předem připravené plochy do 1000 m2 výsevem včetně utažení parkového v rovině nebo na svahu do 1:5</t>
  </si>
  <si>
    <t>https://podminky.urs.cz/item/CS_URS_2024_01/181411131</t>
  </si>
  <si>
    <t>23</t>
  </si>
  <si>
    <t>00572410</t>
  </si>
  <si>
    <t>osivo směs travní parková</t>
  </si>
  <si>
    <t>kg</t>
  </si>
  <si>
    <t>-1989614030</t>
  </si>
  <si>
    <t>153,3*0,02 'Přepočtené koeficientem množství</t>
  </si>
  <si>
    <t>24</t>
  </si>
  <si>
    <t>181951112</t>
  </si>
  <si>
    <t>Úprava pláně v hornině třídy těžitelnosti I skupiny 1 až 3 se zhutněním strojně</t>
  </si>
  <si>
    <t>147318867</t>
  </si>
  <si>
    <t>Úprava pláně vyrovnáním výškových rozdílů strojně v hornině třídy těžitelnosti I, skupiny 1 až 3 se zhutněním</t>
  </si>
  <si>
    <t>https://podminky.urs.cz/item/CS_URS_2024_01/181951112</t>
  </si>
  <si>
    <t>0,5*new_chod_obr</t>
  </si>
  <si>
    <t>2,4+1,3+4,3+5,2+0,6</t>
  </si>
  <si>
    <t>25</t>
  </si>
  <si>
    <t>183403114</t>
  </si>
  <si>
    <t>Obdělání půdy kultivátorováním v rovině a svahu do 1:5</t>
  </si>
  <si>
    <t>-827056863</t>
  </si>
  <si>
    <t>Obdělání půdy kultivátorováním v rovině nebo na svahu do 1:5</t>
  </si>
  <si>
    <t>https://podminky.urs.cz/item/CS_URS_2024_01/183403114</t>
  </si>
  <si>
    <t>Komunikace pozemní</t>
  </si>
  <si>
    <t>26</t>
  </si>
  <si>
    <t>561041111</t>
  </si>
  <si>
    <t>Zřízení podkladu ze zeminy upravené vápnem, cementem, směsnými pojivy tl přes 250 do 300 mm pl do 1000 m2</t>
  </si>
  <si>
    <t>717700963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</si>
  <si>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</si>
  <si>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https://podminky.urs.cz/item/CS_URS_2024_01/561041111</t>
  </si>
  <si>
    <t>27</t>
  </si>
  <si>
    <t>58530171</t>
  </si>
  <si>
    <t>vápno nehašené CL 90-Q pro úpravu zemin bezprašné</t>
  </si>
  <si>
    <t>1557919064</t>
  </si>
  <si>
    <t>pláň*0,3*35,4/1000</t>
  </si>
  <si>
    <t>28</t>
  </si>
  <si>
    <t>564831011</t>
  </si>
  <si>
    <t>Podklad ze štěrkodrtě ŠD plochy do 100 m2 tl 100 mm</t>
  </si>
  <si>
    <t>-1904860274</t>
  </si>
  <si>
    <t>Podklad ze štěrkodrti ŠD s rozprostřením a zhutněním plochy jednotlivě do 100 m2, po zhutnění tl. 100 mm</t>
  </si>
  <si>
    <t>https://podminky.urs.cz/item/CS_URS_2024_01/564831011</t>
  </si>
  <si>
    <t>new_chod_obr*0,5</t>
  </si>
  <si>
    <t>zd_60_slepec+zd_60_šedá</t>
  </si>
  <si>
    <t>29</t>
  </si>
  <si>
    <t>564851011</t>
  </si>
  <si>
    <t>Podklad ze štěrkodrtě ŠD plochy do 100 m2 tl 150 mm</t>
  </si>
  <si>
    <t>-412093202</t>
  </si>
  <si>
    <t>Podklad ze štěrkodrti ŠD s rozprostřením a zhutněním plochy jednotlivě do 100 m2, po zhutnění tl. 150 mm</t>
  </si>
  <si>
    <t>https://podminky.urs.cz/item/CS_URS_2024_01/564851011</t>
  </si>
  <si>
    <t>30</t>
  </si>
  <si>
    <t>596211112</t>
  </si>
  <si>
    <t>Kladení zámkové dlažby komunikací pro pěší ručně tl 60 mm skupiny A pl přes 100 do 300 m2</t>
  </si>
  <si>
    <t>1539595747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</si>
  <si>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</si>
  <si>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https://podminky.urs.cz/item/CS_URS_2024_01/596211112</t>
  </si>
  <si>
    <t>31</t>
  </si>
  <si>
    <t>59245006</t>
  </si>
  <si>
    <t>dlažba pro nevidomé betonová 200x100mm tl 60mm barevná</t>
  </si>
  <si>
    <t>-908137352</t>
  </si>
  <si>
    <t>13,8*1,02 'Přepočtené koeficientem množství</t>
  </si>
  <si>
    <t>32</t>
  </si>
  <si>
    <t>59245018</t>
  </si>
  <si>
    <t>dlažba skladebná betonová 200x100mm tl 60mm přírodní</t>
  </si>
  <si>
    <t>-1553697505</t>
  </si>
  <si>
    <t>202,6*1,02 'Přepočtené koeficientem množství</t>
  </si>
  <si>
    <t>33</t>
  </si>
  <si>
    <t>596211114</t>
  </si>
  <si>
    <t>Příplatek za kombinaci dvou barev u kladení betonových dlažeb komunikací pro pěší ručně tl 60 mm skupiny A</t>
  </si>
  <si>
    <t>-1268095932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</si>
  <si>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</si>
  <si>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https://podminky.urs.cz/item/CS_URS_2024_01/596211114</t>
  </si>
  <si>
    <t>Trubní vedení</t>
  </si>
  <si>
    <t>34</t>
  </si>
  <si>
    <t>899132212</t>
  </si>
  <si>
    <t>Výměna (výšková úprava) poklopu vodovodního samonivelačního nebo pevného šoupátkového</t>
  </si>
  <si>
    <t>kus</t>
  </si>
  <si>
    <t>-1604424332</t>
  </si>
  <si>
    <t>https://podminky.urs.cz/item/CS_URS_2024_01/899132212</t>
  </si>
  <si>
    <t>Ostatní konstrukce a práce, bourání</t>
  </si>
  <si>
    <t>35</t>
  </si>
  <si>
    <t>916231213</t>
  </si>
  <si>
    <t>Osazení chodníkového obrubníku betonového stojatého s boční opěrou do lože z betonu prostého</t>
  </si>
  <si>
    <t>547240344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</si>
  <si>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</si>
  <si>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</si>
  <si>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18,6+2,3+31,7+16+18,6+143,7</t>
  </si>
  <si>
    <t>36</t>
  </si>
  <si>
    <t>59217017</t>
  </si>
  <si>
    <t>obrubník betonový chodníkový 1000x100x250mm</t>
  </si>
  <si>
    <t>-2046301014</t>
  </si>
  <si>
    <t>230,9*1,02 'Přepočtené koeficientem množství</t>
  </si>
  <si>
    <t>37</t>
  </si>
  <si>
    <t>979071021</t>
  </si>
  <si>
    <t>Očištění dlažebních kostek drobných s původním spárováním kamenivem těženým při překopech inženýrských sítí</t>
  </si>
  <si>
    <t>-1882447168</t>
  </si>
  <si>
    <t>Očištění vybouraných dlažebních kostek při překopech inženýrských sítí od spojovacího materiálu, s přemístěním hmot na skládku na vzdálenost do 3 m nebo s naložením na dopravní prostředek drobných, s původním vyplněním spár kamenivem těženým</t>
  </si>
  <si>
    <t>https://podminky.urs.cz/item/CS_URS_2024_01/979071021</t>
  </si>
  <si>
    <t>38</t>
  </si>
  <si>
    <t>979071031</t>
  </si>
  <si>
    <t>Očištění dlažebních kostek mozaikových kamenivem těženým nebo MV při překopech inženýrských sítí</t>
  </si>
  <si>
    <t>411008529</t>
  </si>
  <si>
    <t>Očištění vybouraných dlažebních kostek při překopech inženýrských sítí od spojovacího materiálu, s přemístěním hmot na skládku na vzdálenost do 3 m nebo s naložením na dopravní prostředek mozaikových, s původním vyplněním spár kamenivem těženým nebo cementovou maltou</t>
  </si>
  <si>
    <t>https://podminky.urs.cz/item/CS_URS_2024_01/979071031</t>
  </si>
  <si>
    <t>997</t>
  </si>
  <si>
    <t>Přesun sutě</t>
  </si>
  <si>
    <t>39</t>
  </si>
  <si>
    <t>997221551</t>
  </si>
  <si>
    <t>Vodorovná doprava suti ze sypkých materiálů do 1 km</t>
  </si>
  <si>
    <t>627835241</t>
  </si>
  <si>
    <t>Vodorovná doprava suti bez naložení, ale se složením a s hrubým urovnáním ze sypkých materiálů, na vzdálenost do 1 km</t>
  </si>
  <si>
    <t>https://podminky.urs.cz/item/CS_URS_2024_01/997221551</t>
  </si>
  <si>
    <t>40</t>
  </si>
  <si>
    <t>997221559</t>
  </si>
  <si>
    <t>Příplatek ZKD 1 km u vodorovné dopravy suti ze sypkých materiálů</t>
  </si>
  <si>
    <t>-849155498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</si>
  <si>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</si>
  <si>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</si>
  <si>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162,454*4</t>
  </si>
  <si>
    <t>17*(0,4+89,3+9,02)</t>
  </si>
  <si>
    <t>41</t>
  </si>
  <si>
    <t>997221873</t>
  </si>
  <si>
    <t>Poplatek za uložení na recyklační skládce (skládkovné) stavebního odpadu zeminy a kamení zatříděného do Katalogu odpadů pod kódem 17 05 04</t>
  </si>
  <si>
    <t>-1672792118</t>
  </si>
  <si>
    <t>https://podminky.urs.cz/item/CS_URS_2024_01/997221873</t>
  </si>
  <si>
    <t>0,4+89,3+9,020</t>
  </si>
  <si>
    <t>998</t>
  </si>
  <si>
    <t>Přesun hmot</t>
  </si>
  <si>
    <t>42</t>
  </si>
  <si>
    <t>998223011</t>
  </si>
  <si>
    <t>Přesun hmot pro pozemní komunikace s krytem dlážděným</t>
  </si>
  <si>
    <t>1350095343</t>
  </si>
  <si>
    <t>Přesun hmot pro pozemní komunikace s krytem dlážděným dopravní vzdálenost do 200 m jakékoliv délky objektu</t>
  </si>
  <si>
    <t>https://podminky.urs.cz/item/CS_URS_2024_01/998223011</t>
  </si>
  <si>
    <t>PSV</t>
  </si>
  <si>
    <t>Práce a dodávky PSV</t>
  </si>
  <si>
    <t>711</t>
  </si>
  <si>
    <t>Izolace proti vodě, vlhkosti a plynům</t>
  </si>
  <si>
    <t>43</t>
  </si>
  <si>
    <t xml:space="preserve">711132101_x000D_
</t>
  </si>
  <si>
    <t>Provedení izolace proti zemní vhkosti pásy na sucho svislé AIP nebo tkaninou</t>
  </si>
  <si>
    <t>477843200</t>
  </si>
  <si>
    <t>0,5*(25,1+14,6+10,8+10)</t>
  </si>
  <si>
    <t>44</t>
  </si>
  <si>
    <t>28323005</t>
  </si>
  <si>
    <t>fólie profilovaná (nopová) drenážní HDPE s výškou nopů 8mm</t>
  </si>
  <si>
    <t>-546063522</t>
  </si>
  <si>
    <t>30,25*1,15 'Přepočtené koeficientem množství</t>
  </si>
  <si>
    <t>VRN</t>
  </si>
  <si>
    <t>Vedlejší rozpočtové náklady</t>
  </si>
  <si>
    <t>45</t>
  </si>
  <si>
    <t>01110300R</t>
  </si>
  <si>
    <t>Geologický průzkum - zjištění hutnitelnosti podložní zeminy</t>
  </si>
  <si>
    <t>Kč</t>
  </si>
  <si>
    <t>1024</t>
  </si>
  <si>
    <t>1902292757</t>
  </si>
  <si>
    <t>Průzkumné, geodetické a projektové práce průzkumné práce geotechnický průzkum Geologický průzkum - zjištění hutnitelnosti podložní zeminy</t>
  </si>
  <si>
    <t>46</t>
  </si>
  <si>
    <t>03440300R</t>
  </si>
  <si>
    <t>Mont. a demont. přechod. značení, vč. pronájmu, staveniště</t>
  </si>
  <si>
    <t>měsíc</t>
  </si>
  <si>
    <t>1141324119</t>
  </si>
  <si>
    <t>P</t>
  </si>
  <si>
    <t>Poznámka k položce:_x000D_
Zapůjčení souboru dopravního značení dle výkresové dokumentace._x000D_
Osazení přechodného dopravního značení._x000D_
Odstranění přechodného dopravního značení._x000D_
Odvoz zapůjčeného značení do místa půjčovny</t>
  </si>
  <si>
    <t>VRN1</t>
  </si>
  <si>
    <t>Průzkumné, geodetické a projektové práce</t>
  </si>
  <si>
    <t>47</t>
  </si>
  <si>
    <t>012103000</t>
  </si>
  <si>
    <t>Geodetické práce před výstavbou</t>
  </si>
  <si>
    <t>…</t>
  </si>
  <si>
    <t>-1077593555</t>
  </si>
  <si>
    <t>https://podminky.urs.cz/item/CS_URS_2024_01/012103000</t>
  </si>
  <si>
    <t>48</t>
  </si>
  <si>
    <t>012203000</t>
  </si>
  <si>
    <t>Geodetické práce při provádění stavby</t>
  </si>
  <si>
    <t>671495820</t>
  </si>
  <si>
    <t>https://podminky.urs.cz/item/CS_URS_2024_01/012203000</t>
  </si>
  <si>
    <t>49</t>
  </si>
  <si>
    <t>012303000</t>
  </si>
  <si>
    <t>Geodetické práce po výstavbě</t>
  </si>
  <si>
    <t>-2010808171</t>
  </si>
  <si>
    <t>https://podminky.urs.cz/item/CS_URS_2024_01/012303000</t>
  </si>
  <si>
    <t>50</t>
  </si>
  <si>
    <t>01320300R</t>
  </si>
  <si>
    <t>Fotodokumentace stavenistě před zahájením stavebních prací</t>
  </si>
  <si>
    <t>1344926094</t>
  </si>
  <si>
    <t>Průzkumné, geodetické a projektové práce projektové práce dokumentace stavby (výkresová a textová) Fotodokumentace stavenistě před zahájením stavebních prací</t>
  </si>
  <si>
    <t>Poznámka k položce:_x000D_
Zhotovitel provede v součinnosti s investorem fotodokumentaci zájmového území. Fotodokumentace se uloží na 2 CD a ty se uloží jednou u zhotovitele a jednou u investora. Fotodokumentace se provede před zahájením prací a dle potřeby i v průběhu prací.</t>
  </si>
  <si>
    <t>51</t>
  </si>
  <si>
    <t>013254000</t>
  </si>
  <si>
    <t>Dokumentace skutečného provedení stavby</t>
  </si>
  <si>
    <t>-1135650549</t>
  </si>
  <si>
    <t>https://podminky.urs.cz/item/CS_URS_2024_01/013254000</t>
  </si>
  <si>
    <t>VRN3</t>
  </si>
  <si>
    <t>Zařízení staveniště</t>
  </si>
  <si>
    <t>52</t>
  </si>
  <si>
    <t>030001000</t>
  </si>
  <si>
    <t>-656699950</t>
  </si>
  <si>
    <t>https://podminky.urs.cz/item/CS_URS_2024_01/030001000</t>
  </si>
  <si>
    <t>53</t>
  </si>
  <si>
    <t>034103000</t>
  </si>
  <si>
    <t>Oplocení staveniště</t>
  </si>
  <si>
    <t>-783958959</t>
  </si>
  <si>
    <t>https://podminky.urs.cz/item/CS_URS_2024_01/034103000</t>
  </si>
  <si>
    <t>54</t>
  </si>
  <si>
    <t>034203000</t>
  </si>
  <si>
    <t>Opatření na ochranu pozemků sousedních se staveništěm</t>
  </si>
  <si>
    <t>47907748</t>
  </si>
  <si>
    <t>https://podminky.urs.cz/item/CS_URS_2024_01/034203000</t>
  </si>
  <si>
    <t>55</t>
  </si>
  <si>
    <t>03430300R</t>
  </si>
  <si>
    <t xml:space="preserve">Zabezpečení vstupů do nemovistosti sousedící se stavbou </t>
  </si>
  <si>
    <t>ks</t>
  </si>
  <si>
    <t>1352507670</t>
  </si>
  <si>
    <t>Zařízení staveniště zabezpečení staveniště Zabezpečení vstupů do nemovitosti sousedící se stavbou</t>
  </si>
  <si>
    <t>Poznámka k položce:_x000D_
Osazení provizorního přemostění výkopové jámy_x000D_
na šířku 1,0 m._x000D_
Délka přemostění 2,0 m._x000D_
Osazení zábradlí délky 2,0 m._x000D_
Přemostění z materiálu plech nebo dřevo.</t>
  </si>
  <si>
    <t>56</t>
  </si>
  <si>
    <t>034503000</t>
  </si>
  <si>
    <t>Informační tabule na staveništi</t>
  </si>
  <si>
    <t>361311424</t>
  </si>
  <si>
    <t>https://podminky.urs.cz/item/CS_URS_2024_01/034503000</t>
  </si>
  <si>
    <t>57</t>
  </si>
  <si>
    <t>039002000</t>
  </si>
  <si>
    <t>Zrušení zařízení staveniště</t>
  </si>
  <si>
    <t>650102788</t>
  </si>
  <si>
    <t>https://podminky.urs.cz/item/CS_URS_2024_01/039002000</t>
  </si>
  <si>
    <t>VRN4</t>
  </si>
  <si>
    <t>Inženýrská činnost</t>
  </si>
  <si>
    <t>58</t>
  </si>
  <si>
    <t>04319400x</t>
  </si>
  <si>
    <t>Zkouška únosnosti zemní pláně</t>
  </si>
  <si>
    <t>Ks</t>
  </si>
  <si>
    <t>-2076278042</t>
  </si>
  <si>
    <t>Inženýrská činnost zkoušky a ostatní měření zkoušky Zkouška únosnosti zemní pláně</t>
  </si>
  <si>
    <t>VRN9</t>
  </si>
  <si>
    <t>Ostatní náklady</t>
  </si>
  <si>
    <t>59</t>
  </si>
  <si>
    <t>09000100R</t>
  </si>
  <si>
    <t>Vytýčení inženýrských sítí před zahájením výstavby (v průběhu výstavby)</t>
  </si>
  <si>
    <t>-1512605951</t>
  </si>
  <si>
    <t>Základní rozdělení průvodních činností a nákladů Vytýčení inženýrských sítí před zahájením výstavby (v průběhu výstavby)</t>
  </si>
  <si>
    <t>Poznámka k položce:_x000D_
Úhrada správcům inženýrských sítí za vytýčení jednotlivých podzemních a nadzemních vedení_x000D_
Úhrada správcům inženýrských sítí za případné další stanovení podmínek ochrany a zajištění inženýrských sítí dotčených stavbou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</si>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</sst>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22151401" TargetMode="External"/><Relationship Id="rId13" Type="http://schemas.openxmlformats.org/officeDocument/2006/relationships/hyperlink" Target="https://podminky.urs.cz/item/CS_URS_2024_01/162751119" TargetMode="External"/><Relationship Id="rId18" Type="http://schemas.openxmlformats.org/officeDocument/2006/relationships/hyperlink" Target="https://podminky.urs.cz/item/CS_URS_2024_01/181111111" TargetMode="External"/><Relationship Id="rId26" Type="http://schemas.openxmlformats.org/officeDocument/2006/relationships/hyperlink" Target="https://podminky.urs.cz/item/CS_URS_2024_01/596211112" TargetMode="External"/><Relationship Id="rId39" Type="http://schemas.openxmlformats.org/officeDocument/2006/relationships/hyperlink" Target="https://podminky.urs.cz/item/CS_URS_2024_01/013254000" TargetMode="External"/><Relationship Id="rId3" Type="http://schemas.openxmlformats.org/officeDocument/2006/relationships/hyperlink" Target="https://podminky.urs.cz/item/CS_URS_2024_01/113106185" TargetMode="External"/><Relationship Id="rId21" Type="http://schemas.openxmlformats.org/officeDocument/2006/relationships/hyperlink" Target="https://podminky.urs.cz/item/CS_URS_2024_01/181951112" TargetMode="External"/><Relationship Id="rId34" Type="http://schemas.openxmlformats.org/officeDocument/2006/relationships/hyperlink" Target="https://podminky.urs.cz/item/CS_URS_2024_01/997221873" TargetMode="External"/><Relationship Id="rId42" Type="http://schemas.openxmlformats.org/officeDocument/2006/relationships/hyperlink" Target="https://podminky.urs.cz/item/CS_URS_2024_01/034203000" TargetMode="External"/><Relationship Id="rId7" Type="http://schemas.openxmlformats.org/officeDocument/2006/relationships/hyperlink" Target="https://podminky.urs.cz/item/CS_URS_2024_01/113204111" TargetMode="External"/><Relationship Id="rId12" Type="http://schemas.openxmlformats.org/officeDocument/2006/relationships/hyperlink" Target="https://podminky.urs.cz/item/CS_URS_2024_01/162751117" TargetMode="External"/><Relationship Id="rId17" Type="http://schemas.openxmlformats.org/officeDocument/2006/relationships/hyperlink" Target="https://podminky.urs.cz/item/CS_URS_2024_01/171251201" TargetMode="External"/><Relationship Id="rId25" Type="http://schemas.openxmlformats.org/officeDocument/2006/relationships/hyperlink" Target="https://podminky.urs.cz/item/CS_URS_2024_01/564851011" TargetMode="External"/><Relationship Id="rId33" Type="http://schemas.openxmlformats.org/officeDocument/2006/relationships/hyperlink" Target="https://podminky.urs.cz/item/CS_URS_2024_01/997221559" TargetMode="External"/><Relationship Id="rId38" Type="http://schemas.openxmlformats.org/officeDocument/2006/relationships/hyperlink" Target="https://podminky.urs.cz/item/CS_URS_2024_01/012303000" TargetMode="External"/><Relationship Id="rId2" Type="http://schemas.openxmlformats.org/officeDocument/2006/relationships/hyperlink" Target="https://podminky.urs.cz/item/CS_URS_2024_01/113106132" TargetMode="External"/><Relationship Id="rId16" Type="http://schemas.openxmlformats.org/officeDocument/2006/relationships/hyperlink" Target="https://podminky.urs.cz/item/CS_URS_2024_01/171251101" TargetMode="External"/><Relationship Id="rId20" Type="http://schemas.openxmlformats.org/officeDocument/2006/relationships/hyperlink" Target="https://podminky.urs.cz/item/CS_URS_2024_01/181411131" TargetMode="External"/><Relationship Id="rId29" Type="http://schemas.openxmlformats.org/officeDocument/2006/relationships/hyperlink" Target="https://podminky.urs.cz/item/CS_URS_2024_01/916231213" TargetMode="External"/><Relationship Id="rId41" Type="http://schemas.openxmlformats.org/officeDocument/2006/relationships/hyperlink" Target="https://podminky.urs.cz/item/CS_URS_2024_01/034103000" TargetMode="External"/><Relationship Id="rId1" Type="http://schemas.openxmlformats.org/officeDocument/2006/relationships/hyperlink" Target="https://podminky.urs.cz/item/CS_URS_2024_01/113106131" TargetMode="External"/><Relationship Id="rId6" Type="http://schemas.openxmlformats.org/officeDocument/2006/relationships/hyperlink" Target="https://podminky.urs.cz/item/CS_URS_2024_01/113202111" TargetMode="External"/><Relationship Id="rId11" Type="http://schemas.openxmlformats.org/officeDocument/2006/relationships/hyperlink" Target="https://podminky.urs.cz/item/CS_URS_2024_01/162651112" TargetMode="External"/><Relationship Id="rId24" Type="http://schemas.openxmlformats.org/officeDocument/2006/relationships/hyperlink" Target="https://podminky.urs.cz/item/CS_URS_2024_01/564831011" TargetMode="External"/><Relationship Id="rId32" Type="http://schemas.openxmlformats.org/officeDocument/2006/relationships/hyperlink" Target="https://podminky.urs.cz/item/CS_URS_2024_01/997221551" TargetMode="External"/><Relationship Id="rId37" Type="http://schemas.openxmlformats.org/officeDocument/2006/relationships/hyperlink" Target="https://podminky.urs.cz/item/CS_URS_2024_01/012203000" TargetMode="External"/><Relationship Id="rId40" Type="http://schemas.openxmlformats.org/officeDocument/2006/relationships/hyperlink" Target="https://podminky.urs.cz/item/CS_URS_2024_01/030001000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4_01/113107323" TargetMode="External"/><Relationship Id="rId15" Type="http://schemas.openxmlformats.org/officeDocument/2006/relationships/hyperlink" Target="https://podminky.urs.cz/item/CS_URS_2024_01/171201231" TargetMode="External"/><Relationship Id="rId23" Type="http://schemas.openxmlformats.org/officeDocument/2006/relationships/hyperlink" Target="https://podminky.urs.cz/item/CS_URS_2024_01/561041111" TargetMode="External"/><Relationship Id="rId28" Type="http://schemas.openxmlformats.org/officeDocument/2006/relationships/hyperlink" Target="https://podminky.urs.cz/item/CS_URS_2024_01/899132212" TargetMode="External"/><Relationship Id="rId36" Type="http://schemas.openxmlformats.org/officeDocument/2006/relationships/hyperlink" Target="https://podminky.urs.cz/item/CS_URS_2024_01/012103000" TargetMode="External"/><Relationship Id="rId10" Type="http://schemas.openxmlformats.org/officeDocument/2006/relationships/hyperlink" Target="https://podminky.urs.cz/item/CS_URS_2024_01/132251102" TargetMode="External"/><Relationship Id="rId19" Type="http://schemas.openxmlformats.org/officeDocument/2006/relationships/hyperlink" Target="https://podminky.urs.cz/item/CS_URS_2024_01/181351003" TargetMode="External"/><Relationship Id="rId31" Type="http://schemas.openxmlformats.org/officeDocument/2006/relationships/hyperlink" Target="https://podminky.urs.cz/item/CS_URS_2024_01/979071031" TargetMode="External"/><Relationship Id="rId44" Type="http://schemas.openxmlformats.org/officeDocument/2006/relationships/hyperlink" Target="https://podminky.urs.cz/item/CS_URS_2024_01/039002000" TargetMode="External"/><Relationship Id="rId4" Type="http://schemas.openxmlformats.org/officeDocument/2006/relationships/hyperlink" Target="https://podminky.urs.cz/item/CS_URS_2024_01/113107313" TargetMode="External"/><Relationship Id="rId9" Type="http://schemas.openxmlformats.org/officeDocument/2006/relationships/hyperlink" Target="https://podminky.urs.cz/item/CS_URS_2024_01/122252203" TargetMode="External"/><Relationship Id="rId14" Type="http://schemas.openxmlformats.org/officeDocument/2006/relationships/hyperlink" Target="https://podminky.urs.cz/item/CS_URS_2024_01/167151101" TargetMode="External"/><Relationship Id="rId22" Type="http://schemas.openxmlformats.org/officeDocument/2006/relationships/hyperlink" Target="https://podminky.urs.cz/item/CS_URS_2024_01/183403114" TargetMode="External"/><Relationship Id="rId27" Type="http://schemas.openxmlformats.org/officeDocument/2006/relationships/hyperlink" Target="https://podminky.urs.cz/item/CS_URS_2024_01/596211114" TargetMode="External"/><Relationship Id="rId30" Type="http://schemas.openxmlformats.org/officeDocument/2006/relationships/hyperlink" Target="https://podminky.urs.cz/item/CS_URS_2024_01/979071021" TargetMode="External"/><Relationship Id="rId35" Type="http://schemas.openxmlformats.org/officeDocument/2006/relationships/hyperlink" Target="https://podminky.urs.cz/item/CS_URS_2024_01/998223011" TargetMode="External"/><Relationship Id="rId43" Type="http://schemas.openxmlformats.org/officeDocument/2006/relationships/hyperlink" Target="https://podminky.urs.cz/item/CS_URS_2024_01/034503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1"/>
      <c r="AL5" s="21"/>
      <c r="AM5" s="21"/>
      <c r="AN5" s="21"/>
      <c r="AO5" s="21"/>
      <c r="AP5" s="21"/>
      <c r="AQ5" s="21"/>
      <c r="AR5" s="19"/>
      <c r="BE5" s="25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1"/>
      <c r="AL6" s="21"/>
      <c r="AM6" s="21"/>
      <c r="AN6" s="21"/>
      <c r="AO6" s="21"/>
      <c r="AP6" s="21"/>
      <c r="AQ6" s="21"/>
      <c r="AR6" s="19"/>
      <c r="BE6" s="25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20</v>
      </c>
      <c r="AO7" s="21"/>
      <c r="AP7" s="21"/>
      <c r="AQ7" s="21"/>
      <c r="AR7" s="19"/>
      <c r="BE7" s="253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3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25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5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3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53"/>
      <c r="BS13" s="16" t="s">
        <v>6</v>
      </c>
    </row>
    <row r="14" spans="1:74" ht="12.75">
      <c r="B14" s="20"/>
      <c r="C14" s="21"/>
      <c r="D14" s="21"/>
      <c r="E14" s="258" t="s">
        <v>30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5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3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25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3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3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35</v>
      </c>
      <c r="AO19" s="21"/>
      <c r="AP19" s="21"/>
      <c r="AQ19" s="21"/>
      <c r="AR19" s="19"/>
      <c r="BE19" s="25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3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3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3"/>
    </row>
    <row r="23" spans="1:71" s="1" customFormat="1" ht="95.25" customHeight="1">
      <c r="B23" s="20"/>
      <c r="C23" s="21"/>
      <c r="D23" s="21"/>
      <c r="E23" s="260" t="s">
        <v>37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1"/>
      <c r="AP23" s="21"/>
      <c r="AQ23" s="21"/>
      <c r="AR23" s="19"/>
      <c r="BE23" s="25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3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1">
        <f>ROUND(AG94,2)</f>
        <v>0</v>
      </c>
      <c r="AL26" s="262"/>
      <c r="AM26" s="262"/>
      <c r="AN26" s="262"/>
      <c r="AO26" s="262"/>
      <c r="AP26" s="35"/>
      <c r="AQ26" s="35"/>
      <c r="AR26" s="38"/>
      <c r="BE26" s="25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3" t="s">
        <v>39</v>
      </c>
      <c r="M28" s="263"/>
      <c r="N28" s="263"/>
      <c r="O28" s="263"/>
      <c r="P28" s="263"/>
      <c r="Q28" s="35"/>
      <c r="R28" s="35"/>
      <c r="S28" s="35"/>
      <c r="T28" s="35"/>
      <c r="U28" s="35"/>
      <c r="V28" s="35"/>
      <c r="W28" s="263" t="s">
        <v>40</v>
      </c>
      <c r="X28" s="263"/>
      <c r="Y28" s="263"/>
      <c r="Z28" s="263"/>
      <c r="AA28" s="263"/>
      <c r="AB28" s="263"/>
      <c r="AC28" s="263"/>
      <c r="AD28" s="263"/>
      <c r="AE28" s="263"/>
      <c r="AF28" s="35"/>
      <c r="AG28" s="35"/>
      <c r="AH28" s="35"/>
      <c r="AI28" s="35"/>
      <c r="AJ28" s="35"/>
      <c r="AK28" s="263" t="s">
        <v>41</v>
      </c>
      <c r="AL28" s="263"/>
      <c r="AM28" s="263"/>
      <c r="AN28" s="263"/>
      <c r="AO28" s="263"/>
      <c r="AP28" s="35"/>
      <c r="AQ28" s="35"/>
      <c r="AR28" s="38"/>
      <c r="BE28" s="253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66">
        <v>0.21</v>
      </c>
      <c r="M29" s="265"/>
      <c r="N29" s="265"/>
      <c r="O29" s="265"/>
      <c r="P29" s="265"/>
      <c r="Q29" s="40"/>
      <c r="R29" s="40"/>
      <c r="S29" s="40"/>
      <c r="T29" s="40"/>
      <c r="U29" s="40"/>
      <c r="V29" s="40"/>
      <c r="W29" s="264">
        <f>ROUND(AZ94, 2)</f>
        <v>0</v>
      </c>
      <c r="X29" s="265"/>
      <c r="Y29" s="265"/>
      <c r="Z29" s="265"/>
      <c r="AA29" s="265"/>
      <c r="AB29" s="265"/>
      <c r="AC29" s="265"/>
      <c r="AD29" s="265"/>
      <c r="AE29" s="265"/>
      <c r="AF29" s="40"/>
      <c r="AG29" s="40"/>
      <c r="AH29" s="40"/>
      <c r="AI29" s="40"/>
      <c r="AJ29" s="40"/>
      <c r="AK29" s="264">
        <f>ROUND(AV94, 2)</f>
        <v>0</v>
      </c>
      <c r="AL29" s="265"/>
      <c r="AM29" s="265"/>
      <c r="AN29" s="265"/>
      <c r="AO29" s="265"/>
      <c r="AP29" s="40"/>
      <c r="AQ29" s="40"/>
      <c r="AR29" s="41"/>
      <c r="BE29" s="254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66">
        <v>0.12</v>
      </c>
      <c r="M30" s="265"/>
      <c r="N30" s="265"/>
      <c r="O30" s="265"/>
      <c r="P30" s="265"/>
      <c r="Q30" s="40"/>
      <c r="R30" s="40"/>
      <c r="S30" s="40"/>
      <c r="T30" s="40"/>
      <c r="U30" s="40"/>
      <c r="V30" s="40"/>
      <c r="W30" s="264">
        <f>ROUND(BA94, 2)</f>
        <v>0</v>
      </c>
      <c r="X30" s="265"/>
      <c r="Y30" s="265"/>
      <c r="Z30" s="265"/>
      <c r="AA30" s="265"/>
      <c r="AB30" s="265"/>
      <c r="AC30" s="265"/>
      <c r="AD30" s="265"/>
      <c r="AE30" s="265"/>
      <c r="AF30" s="40"/>
      <c r="AG30" s="40"/>
      <c r="AH30" s="40"/>
      <c r="AI30" s="40"/>
      <c r="AJ30" s="40"/>
      <c r="AK30" s="264">
        <f>ROUND(AW94, 2)</f>
        <v>0</v>
      </c>
      <c r="AL30" s="265"/>
      <c r="AM30" s="265"/>
      <c r="AN30" s="265"/>
      <c r="AO30" s="265"/>
      <c r="AP30" s="40"/>
      <c r="AQ30" s="40"/>
      <c r="AR30" s="41"/>
      <c r="BE30" s="254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66">
        <v>0.21</v>
      </c>
      <c r="M31" s="265"/>
      <c r="N31" s="265"/>
      <c r="O31" s="265"/>
      <c r="P31" s="265"/>
      <c r="Q31" s="40"/>
      <c r="R31" s="40"/>
      <c r="S31" s="40"/>
      <c r="T31" s="40"/>
      <c r="U31" s="40"/>
      <c r="V31" s="40"/>
      <c r="W31" s="264">
        <f>ROUND(BB94, 2)</f>
        <v>0</v>
      </c>
      <c r="X31" s="265"/>
      <c r="Y31" s="265"/>
      <c r="Z31" s="265"/>
      <c r="AA31" s="265"/>
      <c r="AB31" s="265"/>
      <c r="AC31" s="265"/>
      <c r="AD31" s="265"/>
      <c r="AE31" s="265"/>
      <c r="AF31" s="40"/>
      <c r="AG31" s="40"/>
      <c r="AH31" s="40"/>
      <c r="AI31" s="40"/>
      <c r="AJ31" s="40"/>
      <c r="AK31" s="264">
        <v>0</v>
      </c>
      <c r="AL31" s="265"/>
      <c r="AM31" s="265"/>
      <c r="AN31" s="265"/>
      <c r="AO31" s="265"/>
      <c r="AP31" s="40"/>
      <c r="AQ31" s="40"/>
      <c r="AR31" s="41"/>
      <c r="BE31" s="254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66">
        <v>0.12</v>
      </c>
      <c r="M32" s="265"/>
      <c r="N32" s="265"/>
      <c r="O32" s="265"/>
      <c r="P32" s="265"/>
      <c r="Q32" s="40"/>
      <c r="R32" s="40"/>
      <c r="S32" s="40"/>
      <c r="T32" s="40"/>
      <c r="U32" s="40"/>
      <c r="V32" s="40"/>
      <c r="W32" s="264">
        <f>ROUND(BC94, 2)</f>
        <v>0</v>
      </c>
      <c r="X32" s="265"/>
      <c r="Y32" s="265"/>
      <c r="Z32" s="265"/>
      <c r="AA32" s="265"/>
      <c r="AB32" s="265"/>
      <c r="AC32" s="265"/>
      <c r="AD32" s="265"/>
      <c r="AE32" s="265"/>
      <c r="AF32" s="40"/>
      <c r="AG32" s="40"/>
      <c r="AH32" s="40"/>
      <c r="AI32" s="40"/>
      <c r="AJ32" s="40"/>
      <c r="AK32" s="264">
        <v>0</v>
      </c>
      <c r="AL32" s="265"/>
      <c r="AM32" s="265"/>
      <c r="AN32" s="265"/>
      <c r="AO32" s="265"/>
      <c r="AP32" s="40"/>
      <c r="AQ32" s="40"/>
      <c r="AR32" s="41"/>
      <c r="BE32" s="254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66">
        <v>0</v>
      </c>
      <c r="M33" s="265"/>
      <c r="N33" s="265"/>
      <c r="O33" s="265"/>
      <c r="P33" s="265"/>
      <c r="Q33" s="40"/>
      <c r="R33" s="40"/>
      <c r="S33" s="40"/>
      <c r="T33" s="40"/>
      <c r="U33" s="40"/>
      <c r="V33" s="40"/>
      <c r="W33" s="264">
        <f>ROUND(BD94, 2)</f>
        <v>0</v>
      </c>
      <c r="X33" s="265"/>
      <c r="Y33" s="265"/>
      <c r="Z33" s="265"/>
      <c r="AA33" s="265"/>
      <c r="AB33" s="265"/>
      <c r="AC33" s="265"/>
      <c r="AD33" s="265"/>
      <c r="AE33" s="265"/>
      <c r="AF33" s="40"/>
      <c r="AG33" s="40"/>
      <c r="AH33" s="40"/>
      <c r="AI33" s="40"/>
      <c r="AJ33" s="40"/>
      <c r="AK33" s="264">
        <v>0</v>
      </c>
      <c r="AL33" s="265"/>
      <c r="AM33" s="265"/>
      <c r="AN33" s="265"/>
      <c r="AO33" s="265"/>
      <c r="AP33" s="40"/>
      <c r="AQ33" s="40"/>
      <c r="AR33" s="41"/>
      <c r="BE33" s="25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3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67" t="s">
        <v>50</v>
      </c>
      <c r="Y35" s="268"/>
      <c r="Z35" s="268"/>
      <c r="AA35" s="268"/>
      <c r="AB35" s="268"/>
      <c r="AC35" s="44"/>
      <c r="AD35" s="44"/>
      <c r="AE35" s="44"/>
      <c r="AF35" s="44"/>
      <c r="AG35" s="44"/>
      <c r="AH35" s="44"/>
      <c r="AI35" s="44"/>
      <c r="AJ35" s="44"/>
      <c r="AK35" s="269">
        <f>SUM(AK26:AK33)</f>
        <v>0</v>
      </c>
      <c r="AL35" s="268"/>
      <c r="AM35" s="268"/>
      <c r="AN35" s="268"/>
      <c r="AO35" s="27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1148_UB_02_Havlic_za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1" t="str">
        <f>K6</f>
        <v>Uherský Brod, opravy chodníků 2020. Ulice Havlíčkova západ</v>
      </c>
      <c r="M85" s="272"/>
      <c r="N85" s="272"/>
      <c r="O85" s="272"/>
      <c r="P85" s="272"/>
      <c r="Q85" s="272"/>
      <c r="R85" s="272"/>
      <c r="S85" s="272"/>
      <c r="T85" s="272"/>
      <c r="U85" s="272"/>
      <c r="V85" s="272"/>
      <c r="W85" s="272"/>
      <c r="X85" s="272"/>
      <c r="Y85" s="272"/>
      <c r="Z85" s="272"/>
      <c r="AA85" s="272"/>
      <c r="AB85" s="272"/>
      <c r="AC85" s="272"/>
      <c r="AD85" s="272"/>
      <c r="AE85" s="272"/>
      <c r="AF85" s="272"/>
      <c r="AG85" s="272"/>
      <c r="AH85" s="272"/>
      <c r="AI85" s="272"/>
      <c r="AJ85" s="272"/>
      <c r="AK85" s="62"/>
      <c r="AL85" s="62"/>
      <c r="AM85" s="62"/>
      <c r="AN85" s="62"/>
      <c r="AO85" s="62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Uherský Brod. Havlíčkova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73" t="str">
        <f>IF(AN8= "","",AN8)</f>
        <v>6. 2. 2024</v>
      </c>
      <c r="AN87" s="273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TSUB Uherský Brod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74" t="str">
        <f>IF(E17="","",E17)</f>
        <v>Ing. Kunčík</v>
      </c>
      <c r="AN89" s="275"/>
      <c r="AO89" s="275"/>
      <c r="AP89" s="275"/>
      <c r="AQ89" s="35"/>
      <c r="AR89" s="38"/>
      <c r="AS89" s="276" t="s">
        <v>58</v>
      </c>
      <c r="AT89" s="27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74" t="str">
        <f>IF(E20="","",E20)</f>
        <v>Ing. Kunčík</v>
      </c>
      <c r="AN90" s="275"/>
      <c r="AO90" s="275"/>
      <c r="AP90" s="275"/>
      <c r="AQ90" s="35"/>
      <c r="AR90" s="38"/>
      <c r="AS90" s="278"/>
      <c r="AT90" s="27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0"/>
      <c r="AT91" s="28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82" t="s">
        <v>59</v>
      </c>
      <c r="D92" s="283"/>
      <c r="E92" s="283"/>
      <c r="F92" s="283"/>
      <c r="G92" s="283"/>
      <c r="H92" s="72"/>
      <c r="I92" s="284" t="s">
        <v>60</v>
      </c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3"/>
      <c r="V92" s="283"/>
      <c r="W92" s="283"/>
      <c r="X92" s="283"/>
      <c r="Y92" s="283"/>
      <c r="Z92" s="283"/>
      <c r="AA92" s="283"/>
      <c r="AB92" s="283"/>
      <c r="AC92" s="283"/>
      <c r="AD92" s="283"/>
      <c r="AE92" s="283"/>
      <c r="AF92" s="283"/>
      <c r="AG92" s="285" t="s">
        <v>61</v>
      </c>
      <c r="AH92" s="283"/>
      <c r="AI92" s="283"/>
      <c r="AJ92" s="283"/>
      <c r="AK92" s="283"/>
      <c r="AL92" s="283"/>
      <c r="AM92" s="283"/>
      <c r="AN92" s="284" t="s">
        <v>62</v>
      </c>
      <c r="AO92" s="283"/>
      <c r="AP92" s="286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0">
        <f>ROUND(AG95,2)</f>
        <v>0</v>
      </c>
      <c r="AH94" s="290"/>
      <c r="AI94" s="290"/>
      <c r="AJ94" s="290"/>
      <c r="AK94" s="290"/>
      <c r="AL94" s="290"/>
      <c r="AM94" s="290"/>
      <c r="AN94" s="291">
        <f>SUM(AG94,AT94)</f>
        <v>0</v>
      </c>
      <c r="AO94" s="291"/>
      <c r="AP94" s="291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77</v>
      </c>
      <c r="BT94" s="90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0" s="7" customFormat="1" ht="37.5" customHeight="1">
      <c r="A95" s="91" t="s">
        <v>81</v>
      </c>
      <c r="B95" s="92"/>
      <c r="C95" s="93"/>
      <c r="D95" s="289" t="s">
        <v>14</v>
      </c>
      <c r="E95" s="289"/>
      <c r="F95" s="289"/>
      <c r="G95" s="289"/>
      <c r="H95" s="289"/>
      <c r="I95" s="94"/>
      <c r="J95" s="289" t="s">
        <v>17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287">
        <f>'1148_UB_02_Havlic_za - Uh...'!J28</f>
        <v>0</v>
      </c>
      <c r="AH95" s="288"/>
      <c r="AI95" s="288"/>
      <c r="AJ95" s="288"/>
      <c r="AK95" s="288"/>
      <c r="AL95" s="288"/>
      <c r="AM95" s="288"/>
      <c r="AN95" s="287">
        <f>SUM(AG95,AT95)</f>
        <v>0</v>
      </c>
      <c r="AO95" s="288"/>
      <c r="AP95" s="288"/>
      <c r="AQ95" s="95" t="s">
        <v>82</v>
      </c>
      <c r="AR95" s="96"/>
      <c r="AS95" s="97">
        <v>0</v>
      </c>
      <c r="AT95" s="98">
        <f>ROUND(SUM(AV95:AW95),2)</f>
        <v>0</v>
      </c>
      <c r="AU95" s="99">
        <f>'1148_UB_02_Havlic_za - Uh...'!P126</f>
        <v>0</v>
      </c>
      <c r="AV95" s="98">
        <f>'1148_UB_02_Havlic_za - Uh...'!J31</f>
        <v>0</v>
      </c>
      <c r="AW95" s="98">
        <f>'1148_UB_02_Havlic_za - Uh...'!J32</f>
        <v>0</v>
      </c>
      <c r="AX95" s="98">
        <f>'1148_UB_02_Havlic_za - Uh...'!J33</f>
        <v>0</v>
      </c>
      <c r="AY95" s="98">
        <f>'1148_UB_02_Havlic_za - Uh...'!J34</f>
        <v>0</v>
      </c>
      <c r="AZ95" s="98">
        <f>'1148_UB_02_Havlic_za - Uh...'!F31</f>
        <v>0</v>
      </c>
      <c r="BA95" s="98">
        <f>'1148_UB_02_Havlic_za - Uh...'!F32</f>
        <v>0</v>
      </c>
      <c r="BB95" s="98">
        <f>'1148_UB_02_Havlic_za - Uh...'!F33</f>
        <v>0</v>
      </c>
      <c r="BC95" s="98">
        <f>'1148_UB_02_Havlic_za - Uh...'!F34</f>
        <v>0</v>
      </c>
      <c r="BD95" s="100">
        <f>'1148_UB_02_Havlic_za - Uh...'!F35</f>
        <v>0</v>
      </c>
      <c r="BT95" s="101" t="s">
        <v>83</v>
      </c>
      <c r="BU95" s="101" t="s">
        <v>84</v>
      </c>
      <c r="BV95" s="101" t="s">
        <v>79</v>
      </c>
      <c r="BW95" s="101" t="s">
        <v>5</v>
      </c>
      <c r="BX95" s="101" t="s">
        <v>80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N45RplTz/cknp3UPfBf7EGXvu0CnIg1B1zC8j7BwvPCRJSlYY4poAObPvjEvFN2HuBlZdvmTy80SlfjdRTfnHw==" saltValue="+b19Athl/0QUE+v1qSWccgdQXccKmD3awd3xonF8Osh3DSQGDLpS0qHA6mAFdRPClVMQjaz88PnqaSOo/Jcmp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148_UB_02_Havlic_za - Uh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6" t="s">
        <v>5</v>
      </c>
      <c r="AZ2" s="102" t="s">
        <v>85</v>
      </c>
      <c r="BA2" s="102" t="s">
        <v>1</v>
      </c>
      <c r="BB2" s="102" t="s">
        <v>1</v>
      </c>
      <c r="BC2" s="102" t="s">
        <v>86</v>
      </c>
      <c r="BD2" s="102" t="s">
        <v>87</v>
      </c>
    </row>
    <row r="3" spans="1:5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87</v>
      </c>
      <c r="AZ3" s="102" t="s">
        <v>88</v>
      </c>
      <c r="BA3" s="102" t="s">
        <v>1</v>
      </c>
      <c r="BB3" s="102" t="s">
        <v>1</v>
      </c>
      <c r="BC3" s="102" t="s">
        <v>89</v>
      </c>
      <c r="BD3" s="102" t="s">
        <v>87</v>
      </c>
    </row>
    <row r="4" spans="1:56" s="1" customFormat="1" ht="24.95" customHeight="1">
      <c r="B4" s="19"/>
      <c r="D4" s="105" t="s">
        <v>90</v>
      </c>
      <c r="L4" s="19"/>
      <c r="M4" s="106" t="s">
        <v>10</v>
      </c>
      <c r="AT4" s="16" t="s">
        <v>4</v>
      </c>
      <c r="AZ4" s="102" t="s">
        <v>91</v>
      </c>
      <c r="BA4" s="102" t="s">
        <v>1</v>
      </c>
      <c r="BB4" s="102" t="s">
        <v>1</v>
      </c>
      <c r="BC4" s="102" t="s">
        <v>92</v>
      </c>
      <c r="BD4" s="102" t="s">
        <v>87</v>
      </c>
    </row>
    <row r="5" spans="1:56" s="1" customFormat="1" ht="6.95" customHeight="1">
      <c r="B5" s="19"/>
      <c r="L5" s="19"/>
      <c r="AZ5" s="102" t="s">
        <v>93</v>
      </c>
      <c r="BA5" s="102" t="s">
        <v>1</v>
      </c>
      <c r="BB5" s="102" t="s">
        <v>1</v>
      </c>
      <c r="BC5" s="102" t="s">
        <v>94</v>
      </c>
      <c r="BD5" s="102" t="s">
        <v>87</v>
      </c>
    </row>
    <row r="6" spans="1:56" s="2" customFormat="1" ht="12" customHeight="1">
      <c r="A6" s="33"/>
      <c r="B6" s="38"/>
      <c r="C6" s="33"/>
      <c r="D6" s="107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Z6" s="102" t="s">
        <v>95</v>
      </c>
      <c r="BA6" s="102" t="s">
        <v>1</v>
      </c>
      <c r="BB6" s="102" t="s">
        <v>1</v>
      </c>
      <c r="BC6" s="102" t="s">
        <v>96</v>
      </c>
      <c r="BD6" s="102" t="s">
        <v>87</v>
      </c>
    </row>
    <row r="7" spans="1:56" s="2" customFormat="1" ht="16.5" customHeight="1">
      <c r="A7" s="33"/>
      <c r="B7" s="38"/>
      <c r="C7" s="33"/>
      <c r="D7" s="33"/>
      <c r="E7" s="293" t="s">
        <v>17</v>
      </c>
      <c r="F7" s="294"/>
      <c r="G7" s="294"/>
      <c r="H7" s="294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Z7" s="102" t="s">
        <v>97</v>
      </c>
      <c r="BA7" s="102" t="s">
        <v>1</v>
      </c>
      <c r="BB7" s="102" t="s">
        <v>1</v>
      </c>
      <c r="BC7" s="102" t="s">
        <v>98</v>
      </c>
      <c r="BD7" s="102" t="s">
        <v>87</v>
      </c>
    </row>
    <row r="8" spans="1:5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02" t="s">
        <v>99</v>
      </c>
      <c r="BA8" s="102" t="s">
        <v>1</v>
      </c>
      <c r="BB8" s="102" t="s">
        <v>1</v>
      </c>
      <c r="BC8" s="102" t="s">
        <v>100</v>
      </c>
      <c r="BD8" s="102" t="s">
        <v>87</v>
      </c>
    </row>
    <row r="9" spans="1:56" s="2" customFormat="1" ht="12" customHeight="1">
      <c r="A9" s="33"/>
      <c r="B9" s="38"/>
      <c r="C9" s="33"/>
      <c r="D9" s="107" t="s">
        <v>18</v>
      </c>
      <c r="E9" s="33"/>
      <c r="F9" s="108" t="s">
        <v>1</v>
      </c>
      <c r="G9" s="33"/>
      <c r="H9" s="33"/>
      <c r="I9" s="107" t="s">
        <v>19</v>
      </c>
      <c r="J9" s="108" t="s">
        <v>20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02" t="s">
        <v>101</v>
      </c>
      <c r="BA9" s="102" t="s">
        <v>1</v>
      </c>
      <c r="BB9" s="102" t="s">
        <v>1</v>
      </c>
      <c r="BC9" s="102" t="s">
        <v>102</v>
      </c>
      <c r="BD9" s="102" t="s">
        <v>87</v>
      </c>
    </row>
    <row r="10" spans="1:56" s="2" customFormat="1" ht="12" customHeight="1">
      <c r="A10" s="33"/>
      <c r="B10" s="38"/>
      <c r="C10" s="33"/>
      <c r="D10" s="107" t="s">
        <v>21</v>
      </c>
      <c r="E10" s="33"/>
      <c r="F10" s="108" t="s">
        <v>22</v>
      </c>
      <c r="G10" s="33"/>
      <c r="H10" s="33"/>
      <c r="I10" s="107" t="s">
        <v>23</v>
      </c>
      <c r="J10" s="109" t="str">
        <f>'Rekapitulace stavby'!AN8</f>
        <v>6. 2. 2024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02" t="s">
        <v>103</v>
      </c>
      <c r="BA10" s="102" t="s">
        <v>1</v>
      </c>
      <c r="BB10" s="102" t="s">
        <v>1</v>
      </c>
      <c r="BC10" s="102" t="s">
        <v>104</v>
      </c>
      <c r="BD10" s="102" t="s">
        <v>87</v>
      </c>
    </row>
    <row r="11" spans="1:5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02" t="s">
        <v>105</v>
      </c>
      <c r="BA11" s="102" t="s">
        <v>1</v>
      </c>
      <c r="BB11" s="102" t="s">
        <v>1</v>
      </c>
      <c r="BC11" s="102" t="s">
        <v>106</v>
      </c>
      <c r="BD11" s="102" t="s">
        <v>87</v>
      </c>
    </row>
    <row r="12" spans="1:56" s="2" customFormat="1" ht="12" customHeight="1">
      <c r="A12" s="33"/>
      <c r="B12" s="38"/>
      <c r="C12" s="33"/>
      <c r="D12" s="107" t="s">
        <v>25</v>
      </c>
      <c r="E12" s="33"/>
      <c r="F12" s="33"/>
      <c r="G12" s="33"/>
      <c r="H12" s="33"/>
      <c r="I12" s="107" t="s">
        <v>26</v>
      </c>
      <c r="J12" s="108" t="s">
        <v>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02" t="s">
        <v>107</v>
      </c>
      <c r="BA12" s="102" t="s">
        <v>1</v>
      </c>
      <c r="BB12" s="102" t="s">
        <v>1</v>
      </c>
      <c r="BC12" s="102" t="s">
        <v>108</v>
      </c>
      <c r="BD12" s="102" t="s">
        <v>87</v>
      </c>
    </row>
    <row r="13" spans="1:56" s="2" customFormat="1" ht="18" customHeight="1">
      <c r="A13" s="33"/>
      <c r="B13" s="38"/>
      <c r="C13" s="33"/>
      <c r="D13" s="33"/>
      <c r="E13" s="108" t="s">
        <v>27</v>
      </c>
      <c r="F13" s="33"/>
      <c r="G13" s="33"/>
      <c r="H13" s="33"/>
      <c r="I13" s="107" t="s">
        <v>28</v>
      </c>
      <c r="J13" s="108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02" t="s">
        <v>109</v>
      </c>
      <c r="BA13" s="102" t="s">
        <v>1</v>
      </c>
      <c r="BB13" s="102" t="s">
        <v>1</v>
      </c>
      <c r="BC13" s="102" t="s">
        <v>110</v>
      </c>
      <c r="BD13" s="102" t="s">
        <v>87</v>
      </c>
    </row>
    <row r="14" spans="1:5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02" t="s">
        <v>111</v>
      </c>
      <c r="BA14" s="102" t="s">
        <v>1</v>
      </c>
      <c r="BB14" s="102" t="s">
        <v>1</v>
      </c>
      <c r="BC14" s="102" t="s">
        <v>112</v>
      </c>
      <c r="BD14" s="102" t="s">
        <v>87</v>
      </c>
    </row>
    <row r="15" spans="1:56" s="2" customFormat="1" ht="12" customHeight="1">
      <c r="A15" s="33"/>
      <c r="B15" s="38"/>
      <c r="C15" s="33"/>
      <c r="D15" s="107" t="s">
        <v>29</v>
      </c>
      <c r="E15" s="33"/>
      <c r="F15" s="33"/>
      <c r="G15" s="33"/>
      <c r="H15" s="33"/>
      <c r="I15" s="107" t="s">
        <v>26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02" t="s">
        <v>113</v>
      </c>
      <c r="BA15" s="102" t="s">
        <v>1</v>
      </c>
      <c r="BB15" s="102" t="s">
        <v>1</v>
      </c>
      <c r="BC15" s="102" t="s">
        <v>114</v>
      </c>
      <c r="BD15" s="102" t="s">
        <v>87</v>
      </c>
    </row>
    <row r="16" spans="1:56" s="2" customFormat="1" ht="18" customHeight="1">
      <c r="A16" s="33"/>
      <c r="B16" s="38"/>
      <c r="C16" s="33"/>
      <c r="D16" s="33"/>
      <c r="E16" s="295" t="str">
        <f>'Rekapitulace stavby'!E14</f>
        <v>Vyplň údaj</v>
      </c>
      <c r="F16" s="296"/>
      <c r="G16" s="296"/>
      <c r="H16" s="296"/>
      <c r="I16" s="107" t="s">
        <v>28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02" t="s">
        <v>115</v>
      </c>
      <c r="BA16" s="102" t="s">
        <v>1</v>
      </c>
      <c r="BB16" s="102" t="s">
        <v>1</v>
      </c>
      <c r="BC16" s="102" t="s">
        <v>116</v>
      </c>
      <c r="BD16" s="102" t="s">
        <v>87</v>
      </c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7" t="s">
        <v>31</v>
      </c>
      <c r="E18" s="33"/>
      <c r="F18" s="33"/>
      <c r="G18" s="33"/>
      <c r="H18" s="33"/>
      <c r="I18" s="107" t="s">
        <v>26</v>
      </c>
      <c r="J18" s="108" t="s">
        <v>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8" t="s">
        <v>32</v>
      </c>
      <c r="F19" s="33"/>
      <c r="G19" s="33"/>
      <c r="H19" s="33"/>
      <c r="I19" s="107" t="s">
        <v>28</v>
      </c>
      <c r="J19" s="108" t="s">
        <v>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7" t="s">
        <v>34</v>
      </c>
      <c r="E21" s="33"/>
      <c r="F21" s="33"/>
      <c r="G21" s="33"/>
      <c r="H21" s="33"/>
      <c r="I21" s="107" t="s">
        <v>26</v>
      </c>
      <c r="J21" s="108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8" t="s">
        <v>32</v>
      </c>
      <c r="F22" s="33"/>
      <c r="G22" s="33"/>
      <c r="H22" s="33"/>
      <c r="I22" s="107" t="s">
        <v>28</v>
      </c>
      <c r="J22" s="108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7" t="s">
        <v>36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07.25" customHeight="1">
      <c r="A25" s="110"/>
      <c r="B25" s="111"/>
      <c r="C25" s="110"/>
      <c r="D25" s="110"/>
      <c r="E25" s="297" t="s">
        <v>37</v>
      </c>
      <c r="F25" s="297"/>
      <c r="G25" s="297"/>
      <c r="H25" s="297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3"/>
      <c r="E27" s="113"/>
      <c r="F27" s="113"/>
      <c r="G27" s="113"/>
      <c r="H27" s="113"/>
      <c r="I27" s="113"/>
      <c r="J27" s="113"/>
      <c r="K27" s="11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4" t="s">
        <v>38</v>
      </c>
      <c r="E28" s="33"/>
      <c r="F28" s="33"/>
      <c r="G28" s="33"/>
      <c r="H28" s="33"/>
      <c r="I28" s="33"/>
      <c r="J28" s="115">
        <f>ROUND(J126,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3"/>
      <c r="E29" s="113"/>
      <c r="F29" s="113"/>
      <c r="G29" s="113"/>
      <c r="H29" s="113"/>
      <c r="I29" s="113"/>
      <c r="J29" s="113"/>
      <c r="K29" s="11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6" t="s">
        <v>40</v>
      </c>
      <c r="G30" s="33"/>
      <c r="H30" s="33"/>
      <c r="I30" s="116" t="s">
        <v>39</v>
      </c>
      <c r="J30" s="116" t="s">
        <v>41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7" t="s">
        <v>42</v>
      </c>
      <c r="E31" s="107" t="s">
        <v>43</v>
      </c>
      <c r="F31" s="118">
        <f>ROUND((SUM(BE126:BE355)),  2)</f>
        <v>0</v>
      </c>
      <c r="G31" s="33"/>
      <c r="H31" s="33"/>
      <c r="I31" s="119">
        <v>0.21</v>
      </c>
      <c r="J31" s="118">
        <f>ROUND(((SUM(BE126:BE355))*I31),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7" t="s">
        <v>44</v>
      </c>
      <c r="F32" s="118">
        <f>ROUND((SUM(BF126:BF355)),  2)</f>
        <v>0</v>
      </c>
      <c r="G32" s="33"/>
      <c r="H32" s="33"/>
      <c r="I32" s="119">
        <v>0.12</v>
      </c>
      <c r="J32" s="118">
        <f>ROUND(((SUM(BF126:BF355))*I32),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7" t="s">
        <v>45</v>
      </c>
      <c r="F33" s="118">
        <f>ROUND((SUM(BG126:BG355)),  2)</f>
        <v>0</v>
      </c>
      <c r="G33" s="33"/>
      <c r="H33" s="33"/>
      <c r="I33" s="119">
        <v>0.21</v>
      </c>
      <c r="J33" s="118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7" t="s">
        <v>46</v>
      </c>
      <c r="F34" s="118">
        <f>ROUND((SUM(BH126:BH355)),  2)</f>
        <v>0</v>
      </c>
      <c r="G34" s="33"/>
      <c r="H34" s="33"/>
      <c r="I34" s="119">
        <v>0.12</v>
      </c>
      <c r="J34" s="118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7" t="s">
        <v>47</v>
      </c>
      <c r="F35" s="118">
        <f>ROUND((SUM(BI126:BI355)),  2)</f>
        <v>0</v>
      </c>
      <c r="G35" s="33"/>
      <c r="H35" s="33"/>
      <c r="I35" s="119">
        <v>0</v>
      </c>
      <c r="J35" s="11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0"/>
      <c r="D37" s="121" t="s">
        <v>48</v>
      </c>
      <c r="E37" s="122"/>
      <c r="F37" s="122"/>
      <c r="G37" s="123" t="s">
        <v>49</v>
      </c>
      <c r="H37" s="124" t="s">
        <v>50</v>
      </c>
      <c r="I37" s="122"/>
      <c r="J37" s="125">
        <f>SUM(J28:J35)</f>
        <v>0</v>
      </c>
      <c r="K37" s="126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7" t="s">
        <v>51</v>
      </c>
      <c r="E50" s="128"/>
      <c r="F50" s="128"/>
      <c r="G50" s="127" t="s">
        <v>52</v>
      </c>
      <c r="H50" s="128"/>
      <c r="I50" s="128"/>
      <c r="J50" s="128"/>
      <c r="K50" s="12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9" t="s">
        <v>53</v>
      </c>
      <c r="E61" s="130"/>
      <c r="F61" s="131" t="s">
        <v>54</v>
      </c>
      <c r="G61" s="129" t="s">
        <v>53</v>
      </c>
      <c r="H61" s="130"/>
      <c r="I61" s="130"/>
      <c r="J61" s="132" t="s">
        <v>54</v>
      </c>
      <c r="K61" s="13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7" t="s">
        <v>55</v>
      </c>
      <c r="E65" s="133"/>
      <c r="F65" s="133"/>
      <c r="G65" s="127" t="s">
        <v>56</v>
      </c>
      <c r="H65" s="133"/>
      <c r="I65" s="133"/>
      <c r="J65" s="133"/>
      <c r="K65" s="13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9" t="s">
        <v>53</v>
      </c>
      <c r="E76" s="130"/>
      <c r="F76" s="131" t="s">
        <v>54</v>
      </c>
      <c r="G76" s="129" t="s">
        <v>53</v>
      </c>
      <c r="H76" s="130"/>
      <c r="I76" s="130"/>
      <c r="J76" s="132" t="s">
        <v>54</v>
      </c>
      <c r="K76" s="13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71" t="str">
        <f>E7</f>
        <v>Uherský Brod, opravy chodníků 2020. Ulice Havlíčkova západ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21</v>
      </c>
      <c r="D87" s="35"/>
      <c r="E87" s="35"/>
      <c r="F87" s="26" t="str">
        <f>F10</f>
        <v>Uherský Brod. Havlíčkova</v>
      </c>
      <c r="G87" s="35"/>
      <c r="H87" s="35"/>
      <c r="I87" s="28" t="s">
        <v>23</v>
      </c>
      <c r="J87" s="65" t="str">
        <f>IF(J10="","",J10)</f>
        <v>6. 2. 2024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25</v>
      </c>
      <c r="D89" s="35"/>
      <c r="E89" s="35"/>
      <c r="F89" s="26" t="str">
        <f>E13</f>
        <v>TSUB Uherský Brod</v>
      </c>
      <c r="G89" s="35"/>
      <c r="H89" s="35"/>
      <c r="I89" s="28" t="s">
        <v>31</v>
      </c>
      <c r="J89" s="31" t="str">
        <f>E19</f>
        <v>Ing. Kunčík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29</v>
      </c>
      <c r="D90" s="35"/>
      <c r="E90" s="35"/>
      <c r="F90" s="26" t="str">
        <f>IF(E16="","",E16)</f>
        <v>Vyplň údaj</v>
      </c>
      <c r="G90" s="35"/>
      <c r="H90" s="35"/>
      <c r="I90" s="28" t="s">
        <v>34</v>
      </c>
      <c r="J90" s="31" t="str">
        <f>E22</f>
        <v>Ing. Kunčík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8" t="s">
        <v>118</v>
      </c>
      <c r="D92" s="139"/>
      <c r="E92" s="139"/>
      <c r="F92" s="139"/>
      <c r="G92" s="139"/>
      <c r="H92" s="139"/>
      <c r="I92" s="139"/>
      <c r="J92" s="140" t="s">
        <v>119</v>
      </c>
      <c r="K92" s="139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1" t="s">
        <v>120</v>
      </c>
      <c r="D94" s="35"/>
      <c r="E94" s="35"/>
      <c r="F94" s="35"/>
      <c r="G94" s="35"/>
      <c r="H94" s="35"/>
      <c r="I94" s="35"/>
      <c r="J94" s="83">
        <f>J126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121</v>
      </c>
    </row>
    <row r="95" spans="1:47" s="9" customFormat="1" ht="24.95" customHeight="1">
      <c r="B95" s="142"/>
      <c r="C95" s="143"/>
      <c r="D95" s="144" t="s">
        <v>122</v>
      </c>
      <c r="E95" s="145"/>
      <c r="F95" s="145"/>
      <c r="G95" s="145"/>
      <c r="H95" s="145"/>
      <c r="I95" s="145"/>
      <c r="J95" s="146">
        <f>J127</f>
        <v>0</v>
      </c>
      <c r="K95" s="143"/>
      <c r="L95" s="147"/>
    </row>
    <row r="96" spans="1:47" s="10" customFormat="1" ht="19.899999999999999" customHeight="1">
      <c r="B96" s="148"/>
      <c r="C96" s="149"/>
      <c r="D96" s="150" t="s">
        <v>123</v>
      </c>
      <c r="E96" s="151"/>
      <c r="F96" s="151"/>
      <c r="G96" s="151"/>
      <c r="H96" s="151"/>
      <c r="I96" s="151"/>
      <c r="J96" s="152">
        <f>J128</f>
        <v>0</v>
      </c>
      <c r="K96" s="149"/>
      <c r="L96" s="153"/>
    </row>
    <row r="97" spans="1:31" s="10" customFormat="1" ht="19.899999999999999" customHeight="1">
      <c r="B97" s="148"/>
      <c r="C97" s="149"/>
      <c r="D97" s="150" t="s">
        <v>124</v>
      </c>
      <c r="E97" s="151"/>
      <c r="F97" s="151"/>
      <c r="G97" s="151"/>
      <c r="H97" s="151"/>
      <c r="I97" s="151"/>
      <c r="J97" s="152">
        <f>J230</f>
        <v>0</v>
      </c>
      <c r="K97" s="149"/>
      <c r="L97" s="153"/>
    </row>
    <row r="98" spans="1:31" s="10" customFormat="1" ht="19.899999999999999" customHeight="1">
      <c r="B98" s="148"/>
      <c r="C98" s="149"/>
      <c r="D98" s="150" t="s">
        <v>125</v>
      </c>
      <c r="E98" s="151"/>
      <c r="F98" s="151"/>
      <c r="G98" s="151"/>
      <c r="H98" s="151"/>
      <c r="I98" s="151"/>
      <c r="J98" s="152">
        <f>J262</f>
        <v>0</v>
      </c>
      <c r="K98" s="149"/>
      <c r="L98" s="153"/>
    </row>
    <row r="99" spans="1:31" s="10" customFormat="1" ht="19.899999999999999" customHeight="1">
      <c r="B99" s="148"/>
      <c r="C99" s="149"/>
      <c r="D99" s="150" t="s">
        <v>126</v>
      </c>
      <c r="E99" s="151"/>
      <c r="F99" s="151"/>
      <c r="G99" s="151"/>
      <c r="H99" s="151"/>
      <c r="I99" s="151"/>
      <c r="J99" s="152">
        <f>J266</f>
        <v>0</v>
      </c>
      <c r="K99" s="149"/>
      <c r="L99" s="153"/>
    </row>
    <row r="100" spans="1:31" s="10" customFormat="1" ht="19.899999999999999" customHeight="1">
      <c r="B100" s="148"/>
      <c r="C100" s="149"/>
      <c r="D100" s="150" t="s">
        <v>127</v>
      </c>
      <c r="E100" s="151"/>
      <c r="F100" s="151"/>
      <c r="G100" s="151"/>
      <c r="H100" s="151"/>
      <c r="I100" s="151"/>
      <c r="J100" s="152">
        <f>J282</f>
        <v>0</v>
      </c>
      <c r="K100" s="149"/>
      <c r="L100" s="153"/>
    </row>
    <row r="101" spans="1:31" s="10" customFormat="1" ht="19.899999999999999" customHeight="1">
      <c r="B101" s="148"/>
      <c r="C101" s="149"/>
      <c r="D101" s="150" t="s">
        <v>128</v>
      </c>
      <c r="E101" s="151"/>
      <c r="F101" s="151"/>
      <c r="G101" s="151"/>
      <c r="H101" s="151"/>
      <c r="I101" s="151"/>
      <c r="J101" s="152">
        <f>J296</f>
        <v>0</v>
      </c>
      <c r="K101" s="149"/>
      <c r="L101" s="153"/>
    </row>
    <row r="102" spans="1:31" s="9" customFormat="1" ht="24.95" customHeight="1">
      <c r="B102" s="142"/>
      <c r="C102" s="143"/>
      <c r="D102" s="144" t="s">
        <v>129</v>
      </c>
      <c r="E102" s="145"/>
      <c r="F102" s="145"/>
      <c r="G102" s="145"/>
      <c r="H102" s="145"/>
      <c r="I102" s="145"/>
      <c r="J102" s="146">
        <f>J300</f>
        <v>0</v>
      </c>
      <c r="K102" s="143"/>
      <c r="L102" s="147"/>
    </row>
    <row r="103" spans="1:31" s="10" customFormat="1" ht="19.899999999999999" customHeight="1">
      <c r="B103" s="148"/>
      <c r="C103" s="149"/>
      <c r="D103" s="150" t="s">
        <v>130</v>
      </c>
      <c r="E103" s="151"/>
      <c r="F103" s="151"/>
      <c r="G103" s="151"/>
      <c r="H103" s="151"/>
      <c r="I103" s="151"/>
      <c r="J103" s="152">
        <f>J301</f>
        <v>0</v>
      </c>
      <c r="K103" s="149"/>
      <c r="L103" s="153"/>
    </row>
    <row r="104" spans="1:31" s="9" customFormat="1" ht="24.95" customHeight="1">
      <c r="B104" s="142"/>
      <c r="C104" s="143"/>
      <c r="D104" s="144" t="s">
        <v>131</v>
      </c>
      <c r="E104" s="145"/>
      <c r="F104" s="145"/>
      <c r="G104" s="145"/>
      <c r="H104" s="145"/>
      <c r="I104" s="145"/>
      <c r="J104" s="146">
        <f>J308</f>
        <v>0</v>
      </c>
      <c r="K104" s="143"/>
      <c r="L104" s="147"/>
    </row>
    <row r="105" spans="1:31" s="10" customFormat="1" ht="19.899999999999999" customHeight="1">
      <c r="B105" s="148"/>
      <c r="C105" s="149"/>
      <c r="D105" s="150" t="s">
        <v>132</v>
      </c>
      <c r="E105" s="151"/>
      <c r="F105" s="151"/>
      <c r="G105" s="151"/>
      <c r="H105" s="151"/>
      <c r="I105" s="151"/>
      <c r="J105" s="152">
        <f>J314</f>
        <v>0</v>
      </c>
      <c r="K105" s="149"/>
      <c r="L105" s="153"/>
    </row>
    <row r="106" spans="1:31" s="10" customFormat="1" ht="19.899999999999999" customHeight="1">
      <c r="B106" s="148"/>
      <c r="C106" s="149"/>
      <c r="D106" s="150" t="s">
        <v>133</v>
      </c>
      <c r="E106" s="151"/>
      <c r="F106" s="151"/>
      <c r="G106" s="151"/>
      <c r="H106" s="151"/>
      <c r="I106" s="151"/>
      <c r="J106" s="152">
        <f>J330</f>
        <v>0</v>
      </c>
      <c r="K106" s="149"/>
      <c r="L106" s="153"/>
    </row>
    <row r="107" spans="1:31" s="10" customFormat="1" ht="19.899999999999999" customHeight="1">
      <c r="B107" s="148"/>
      <c r="C107" s="149"/>
      <c r="D107" s="150" t="s">
        <v>134</v>
      </c>
      <c r="E107" s="151"/>
      <c r="F107" s="151"/>
      <c r="G107" s="151"/>
      <c r="H107" s="151"/>
      <c r="I107" s="151"/>
      <c r="J107" s="152">
        <f>J349</f>
        <v>0</v>
      </c>
      <c r="K107" s="149"/>
      <c r="L107" s="153"/>
    </row>
    <row r="108" spans="1:31" s="10" customFormat="1" ht="19.899999999999999" customHeight="1">
      <c r="B108" s="148"/>
      <c r="C108" s="149"/>
      <c r="D108" s="150" t="s">
        <v>135</v>
      </c>
      <c r="E108" s="151"/>
      <c r="F108" s="151"/>
      <c r="G108" s="151"/>
      <c r="H108" s="151"/>
      <c r="I108" s="151"/>
      <c r="J108" s="152">
        <f>J352</f>
        <v>0</v>
      </c>
      <c r="K108" s="149"/>
      <c r="L108" s="153"/>
    </row>
    <row r="109" spans="1:31" s="2" customFormat="1" ht="21.7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>
      <c r="A115" s="33"/>
      <c r="B115" s="34"/>
      <c r="C115" s="22" t="s">
        <v>136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71" t="str">
        <f>E7</f>
        <v>Uherský Brod, opravy chodníků 2020. Ulice Havlíčkova západ</v>
      </c>
      <c r="F118" s="298"/>
      <c r="G118" s="298"/>
      <c r="H118" s="298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21</v>
      </c>
      <c r="D120" s="35"/>
      <c r="E120" s="35"/>
      <c r="F120" s="26" t="str">
        <f>F10</f>
        <v>Uherský Brod. Havlíčkova</v>
      </c>
      <c r="G120" s="35"/>
      <c r="H120" s="35"/>
      <c r="I120" s="28" t="s">
        <v>23</v>
      </c>
      <c r="J120" s="65" t="str">
        <f>IF(J10="","",J10)</f>
        <v>6. 2. 2024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25</v>
      </c>
      <c r="D122" s="35"/>
      <c r="E122" s="35"/>
      <c r="F122" s="26" t="str">
        <f>E13</f>
        <v>TSUB Uherský Brod</v>
      </c>
      <c r="G122" s="35"/>
      <c r="H122" s="35"/>
      <c r="I122" s="28" t="s">
        <v>31</v>
      </c>
      <c r="J122" s="31" t="str">
        <f>E19</f>
        <v>Ing. Kunčík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29</v>
      </c>
      <c r="D123" s="35"/>
      <c r="E123" s="35"/>
      <c r="F123" s="26" t="str">
        <f>IF(E16="","",E16)</f>
        <v>Vyplň údaj</v>
      </c>
      <c r="G123" s="35"/>
      <c r="H123" s="35"/>
      <c r="I123" s="28" t="s">
        <v>34</v>
      </c>
      <c r="J123" s="31" t="str">
        <f>E22</f>
        <v>Ing. Kunčík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54"/>
      <c r="B125" s="155"/>
      <c r="C125" s="156" t="s">
        <v>137</v>
      </c>
      <c r="D125" s="157" t="s">
        <v>63</v>
      </c>
      <c r="E125" s="157" t="s">
        <v>59</v>
      </c>
      <c r="F125" s="157" t="s">
        <v>60</v>
      </c>
      <c r="G125" s="157" t="s">
        <v>138</v>
      </c>
      <c r="H125" s="157" t="s">
        <v>139</v>
      </c>
      <c r="I125" s="157" t="s">
        <v>140</v>
      </c>
      <c r="J125" s="157" t="s">
        <v>119</v>
      </c>
      <c r="K125" s="158" t="s">
        <v>141</v>
      </c>
      <c r="L125" s="159"/>
      <c r="M125" s="74" t="s">
        <v>1</v>
      </c>
      <c r="N125" s="75" t="s">
        <v>42</v>
      </c>
      <c r="O125" s="75" t="s">
        <v>142</v>
      </c>
      <c r="P125" s="75" t="s">
        <v>143</v>
      </c>
      <c r="Q125" s="75" t="s">
        <v>144</v>
      </c>
      <c r="R125" s="75" t="s">
        <v>145</v>
      </c>
      <c r="S125" s="75" t="s">
        <v>146</v>
      </c>
      <c r="T125" s="76" t="s">
        <v>147</v>
      </c>
      <c r="U125" s="15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/>
    </row>
    <row r="126" spans="1:63" s="2" customFormat="1" ht="22.9" customHeight="1">
      <c r="A126" s="33"/>
      <c r="B126" s="34"/>
      <c r="C126" s="81" t="s">
        <v>148</v>
      </c>
      <c r="D126" s="35"/>
      <c r="E126" s="35"/>
      <c r="F126" s="35"/>
      <c r="G126" s="35"/>
      <c r="H126" s="35"/>
      <c r="I126" s="35"/>
      <c r="J126" s="160">
        <f>BK126</f>
        <v>0</v>
      </c>
      <c r="K126" s="35"/>
      <c r="L126" s="38"/>
      <c r="M126" s="77"/>
      <c r="N126" s="161"/>
      <c r="O126" s="78"/>
      <c r="P126" s="162">
        <f>P127+P300+P308</f>
        <v>0</v>
      </c>
      <c r="Q126" s="78"/>
      <c r="R126" s="162">
        <f>R127+R300+R308</f>
        <v>121.34137856000001</v>
      </c>
      <c r="S126" s="78"/>
      <c r="T126" s="163">
        <f>T127+T300+T308</f>
        <v>162.45390000000003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77</v>
      </c>
      <c r="AU126" s="16" t="s">
        <v>121</v>
      </c>
      <c r="BK126" s="164">
        <f>BK127+BK300+BK308</f>
        <v>0</v>
      </c>
    </row>
    <row r="127" spans="1:63" s="12" customFormat="1" ht="25.9" customHeight="1">
      <c r="B127" s="165"/>
      <c r="C127" s="166"/>
      <c r="D127" s="167" t="s">
        <v>77</v>
      </c>
      <c r="E127" s="168" t="s">
        <v>149</v>
      </c>
      <c r="F127" s="168" t="s">
        <v>150</v>
      </c>
      <c r="G127" s="166"/>
      <c r="H127" s="166"/>
      <c r="I127" s="169"/>
      <c r="J127" s="170">
        <f>BK127</f>
        <v>0</v>
      </c>
      <c r="K127" s="166"/>
      <c r="L127" s="171"/>
      <c r="M127" s="172"/>
      <c r="N127" s="173"/>
      <c r="O127" s="173"/>
      <c r="P127" s="174">
        <f>P128+P230+P262+P266+P282+P296</f>
        <v>0</v>
      </c>
      <c r="Q127" s="173"/>
      <c r="R127" s="174">
        <f>R128+R230+R262+R266+R282+R296</f>
        <v>121.33094216000001</v>
      </c>
      <c r="S127" s="173"/>
      <c r="T127" s="175">
        <f>T128+T230+T262+T266+T282+T296</f>
        <v>162.45390000000003</v>
      </c>
      <c r="AR127" s="176" t="s">
        <v>83</v>
      </c>
      <c r="AT127" s="177" t="s">
        <v>77</v>
      </c>
      <c r="AU127" s="177" t="s">
        <v>78</v>
      </c>
      <c r="AY127" s="176" t="s">
        <v>151</v>
      </c>
      <c r="BK127" s="178">
        <f>BK128+BK230+BK262+BK266+BK282+BK296</f>
        <v>0</v>
      </c>
    </row>
    <row r="128" spans="1:63" s="12" customFormat="1" ht="22.9" customHeight="1">
      <c r="B128" s="165"/>
      <c r="C128" s="166"/>
      <c r="D128" s="167" t="s">
        <v>77</v>
      </c>
      <c r="E128" s="179" t="s">
        <v>83</v>
      </c>
      <c r="F128" s="179" t="s">
        <v>152</v>
      </c>
      <c r="G128" s="166"/>
      <c r="H128" s="166"/>
      <c r="I128" s="169"/>
      <c r="J128" s="180">
        <f>BK128</f>
        <v>0</v>
      </c>
      <c r="K128" s="166"/>
      <c r="L128" s="171"/>
      <c r="M128" s="172"/>
      <c r="N128" s="173"/>
      <c r="O128" s="173"/>
      <c r="P128" s="174">
        <f>SUM(P129:P229)</f>
        <v>0</v>
      </c>
      <c r="Q128" s="173"/>
      <c r="R128" s="174">
        <f>SUM(R129:R229)</f>
        <v>26.064066</v>
      </c>
      <c r="S128" s="173"/>
      <c r="T128" s="175">
        <f>SUM(T129:T229)</f>
        <v>162.05390000000003</v>
      </c>
      <c r="AR128" s="176" t="s">
        <v>83</v>
      </c>
      <c r="AT128" s="177" t="s">
        <v>77</v>
      </c>
      <c r="AU128" s="177" t="s">
        <v>83</v>
      </c>
      <c r="AY128" s="176" t="s">
        <v>151</v>
      </c>
      <c r="BK128" s="178">
        <f>SUM(BK129:BK229)</f>
        <v>0</v>
      </c>
    </row>
    <row r="129" spans="1:65" s="2" customFormat="1" ht="16.5" customHeight="1">
      <c r="A129" s="33"/>
      <c r="B129" s="34"/>
      <c r="C129" s="181" t="s">
        <v>83</v>
      </c>
      <c r="D129" s="181" t="s">
        <v>153</v>
      </c>
      <c r="E129" s="182" t="s">
        <v>154</v>
      </c>
      <c r="F129" s="183" t="s">
        <v>155</v>
      </c>
      <c r="G129" s="184" t="s">
        <v>156</v>
      </c>
      <c r="H129" s="185">
        <v>98</v>
      </c>
      <c r="I129" s="186"/>
      <c r="J129" s="187">
        <f>ROUND(I129*H129,2)</f>
        <v>0</v>
      </c>
      <c r="K129" s="183" t="s">
        <v>1</v>
      </c>
      <c r="L129" s="38"/>
      <c r="M129" s="188" t="s">
        <v>1</v>
      </c>
      <c r="N129" s="189" t="s">
        <v>43</v>
      </c>
      <c r="O129" s="70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2" t="s">
        <v>157</v>
      </c>
      <c r="AT129" s="192" t="s">
        <v>153</v>
      </c>
      <c r="AU129" s="192" t="s">
        <v>87</v>
      </c>
      <c r="AY129" s="16" t="s">
        <v>151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6" t="s">
        <v>83</v>
      </c>
      <c r="BK129" s="193">
        <f>ROUND(I129*H129,2)</f>
        <v>0</v>
      </c>
      <c r="BL129" s="16" t="s">
        <v>157</v>
      </c>
      <c r="BM129" s="192" t="s">
        <v>158</v>
      </c>
    </row>
    <row r="130" spans="1:65" s="2" customFormat="1" ht="19.5">
      <c r="A130" s="33"/>
      <c r="B130" s="34"/>
      <c r="C130" s="35"/>
      <c r="D130" s="194" t="s">
        <v>159</v>
      </c>
      <c r="E130" s="35"/>
      <c r="F130" s="195" t="s">
        <v>160</v>
      </c>
      <c r="G130" s="35"/>
      <c r="H130" s="35"/>
      <c r="I130" s="196"/>
      <c r="J130" s="35"/>
      <c r="K130" s="35"/>
      <c r="L130" s="38"/>
      <c r="M130" s="197"/>
      <c r="N130" s="19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159</v>
      </c>
      <c r="AU130" s="16" t="s">
        <v>87</v>
      </c>
    </row>
    <row r="131" spans="1:65" s="2" customFormat="1" ht="16.5" customHeight="1">
      <c r="A131" s="33"/>
      <c r="B131" s="34"/>
      <c r="C131" s="181" t="s">
        <v>87</v>
      </c>
      <c r="D131" s="181" t="s">
        <v>153</v>
      </c>
      <c r="E131" s="182" t="s">
        <v>161</v>
      </c>
      <c r="F131" s="183" t="s">
        <v>162</v>
      </c>
      <c r="G131" s="184" t="s">
        <v>156</v>
      </c>
      <c r="H131" s="185">
        <v>3.9</v>
      </c>
      <c r="I131" s="186"/>
      <c r="J131" s="187">
        <f>ROUND(I131*H131,2)</f>
        <v>0</v>
      </c>
      <c r="K131" s="183" t="s">
        <v>163</v>
      </c>
      <c r="L131" s="38"/>
      <c r="M131" s="188" t="s">
        <v>1</v>
      </c>
      <c r="N131" s="189" t="s">
        <v>43</v>
      </c>
      <c r="O131" s="70"/>
      <c r="P131" s="190">
        <f>O131*H131</f>
        <v>0</v>
      </c>
      <c r="Q131" s="190">
        <v>0</v>
      </c>
      <c r="R131" s="190">
        <f>Q131*H131</f>
        <v>0</v>
      </c>
      <c r="S131" s="190">
        <v>0.28100000000000003</v>
      </c>
      <c r="T131" s="191">
        <f>S131*H131</f>
        <v>1.0959000000000001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2" t="s">
        <v>157</v>
      </c>
      <c r="AT131" s="192" t="s">
        <v>153</v>
      </c>
      <c r="AU131" s="192" t="s">
        <v>87</v>
      </c>
      <c r="AY131" s="16" t="s">
        <v>151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6" t="s">
        <v>83</v>
      </c>
      <c r="BK131" s="193">
        <f>ROUND(I131*H131,2)</f>
        <v>0</v>
      </c>
      <c r="BL131" s="16" t="s">
        <v>157</v>
      </c>
      <c r="BM131" s="192" t="s">
        <v>164</v>
      </c>
    </row>
    <row r="132" spans="1:65" s="2" customFormat="1" ht="19.5">
      <c r="A132" s="33"/>
      <c r="B132" s="34"/>
      <c r="C132" s="35"/>
      <c r="D132" s="194" t="s">
        <v>159</v>
      </c>
      <c r="E132" s="35"/>
      <c r="F132" s="195" t="s">
        <v>165</v>
      </c>
      <c r="G132" s="35"/>
      <c r="H132" s="35"/>
      <c r="I132" s="196"/>
      <c r="J132" s="35"/>
      <c r="K132" s="35"/>
      <c r="L132" s="38"/>
      <c r="M132" s="197"/>
      <c r="N132" s="19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159</v>
      </c>
      <c r="AU132" s="16" t="s">
        <v>87</v>
      </c>
    </row>
    <row r="133" spans="1:65" s="2" customFormat="1" ht="11.25">
      <c r="A133" s="33"/>
      <c r="B133" s="34"/>
      <c r="C133" s="35"/>
      <c r="D133" s="199" t="s">
        <v>166</v>
      </c>
      <c r="E133" s="35"/>
      <c r="F133" s="200" t="s">
        <v>167</v>
      </c>
      <c r="G133" s="35"/>
      <c r="H133" s="35"/>
      <c r="I133" s="196"/>
      <c r="J133" s="35"/>
      <c r="K133" s="35"/>
      <c r="L133" s="38"/>
      <c r="M133" s="197"/>
      <c r="N133" s="19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166</v>
      </c>
      <c r="AU133" s="16" t="s">
        <v>87</v>
      </c>
    </row>
    <row r="134" spans="1:65" s="13" customFormat="1" ht="11.25">
      <c r="B134" s="201"/>
      <c r="C134" s="202"/>
      <c r="D134" s="194" t="s">
        <v>168</v>
      </c>
      <c r="E134" s="203" t="s">
        <v>88</v>
      </c>
      <c r="F134" s="204" t="s">
        <v>169</v>
      </c>
      <c r="G134" s="202"/>
      <c r="H134" s="205">
        <v>3.9</v>
      </c>
      <c r="I134" s="206"/>
      <c r="J134" s="202"/>
      <c r="K134" s="202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168</v>
      </c>
      <c r="AU134" s="211" t="s">
        <v>87</v>
      </c>
      <c r="AV134" s="13" t="s">
        <v>87</v>
      </c>
      <c r="AW134" s="13" t="s">
        <v>33</v>
      </c>
      <c r="AX134" s="13" t="s">
        <v>83</v>
      </c>
      <c r="AY134" s="211" t="s">
        <v>151</v>
      </c>
    </row>
    <row r="135" spans="1:65" s="2" customFormat="1" ht="21.75" customHeight="1">
      <c r="A135" s="33"/>
      <c r="B135" s="34"/>
      <c r="C135" s="181" t="s">
        <v>170</v>
      </c>
      <c r="D135" s="181" t="s">
        <v>153</v>
      </c>
      <c r="E135" s="182" t="s">
        <v>171</v>
      </c>
      <c r="F135" s="183" t="s">
        <v>172</v>
      </c>
      <c r="G135" s="184" t="s">
        <v>156</v>
      </c>
      <c r="H135" s="185">
        <v>174.7</v>
      </c>
      <c r="I135" s="186"/>
      <c r="J135" s="187">
        <f>ROUND(I135*H135,2)</f>
        <v>0</v>
      </c>
      <c r="K135" s="183" t="s">
        <v>163</v>
      </c>
      <c r="L135" s="38"/>
      <c r="M135" s="188" t="s">
        <v>1</v>
      </c>
      <c r="N135" s="189" t="s">
        <v>43</v>
      </c>
      <c r="O135" s="70"/>
      <c r="P135" s="190">
        <f>O135*H135</f>
        <v>0</v>
      </c>
      <c r="Q135" s="190">
        <v>0</v>
      </c>
      <c r="R135" s="190">
        <f>Q135*H135</f>
        <v>0</v>
      </c>
      <c r="S135" s="190">
        <v>0.255</v>
      </c>
      <c r="T135" s="191">
        <f>S135*H135</f>
        <v>44.548499999999997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2" t="s">
        <v>157</v>
      </c>
      <c r="AT135" s="192" t="s">
        <v>153</v>
      </c>
      <c r="AU135" s="192" t="s">
        <v>87</v>
      </c>
      <c r="AY135" s="16" t="s">
        <v>151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6" t="s">
        <v>83</v>
      </c>
      <c r="BK135" s="193">
        <f>ROUND(I135*H135,2)</f>
        <v>0</v>
      </c>
      <c r="BL135" s="16" t="s">
        <v>157</v>
      </c>
      <c r="BM135" s="192" t="s">
        <v>173</v>
      </c>
    </row>
    <row r="136" spans="1:65" s="2" customFormat="1" ht="29.25">
      <c r="A136" s="33"/>
      <c r="B136" s="34"/>
      <c r="C136" s="35"/>
      <c r="D136" s="194" t="s">
        <v>159</v>
      </c>
      <c r="E136" s="35"/>
      <c r="F136" s="195" t="s">
        <v>174</v>
      </c>
      <c r="G136" s="35"/>
      <c r="H136" s="35"/>
      <c r="I136" s="196"/>
      <c r="J136" s="35"/>
      <c r="K136" s="35"/>
      <c r="L136" s="38"/>
      <c r="M136" s="197"/>
      <c r="N136" s="19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159</v>
      </c>
      <c r="AU136" s="16" t="s">
        <v>87</v>
      </c>
    </row>
    <row r="137" spans="1:65" s="2" customFormat="1" ht="11.25">
      <c r="A137" s="33"/>
      <c r="B137" s="34"/>
      <c r="C137" s="35"/>
      <c r="D137" s="199" t="s">
        <v>166</v>
      </c>
      <c r="E137" s="35"/>
      <c r="F137" s="200" t="s">
        <v>175</v>
      </c>
      <c r="G137" s="35"/>
      <c r="H137" s="35"/>
      <c r="I137" s="196"/>
      <c r="J137" s="35"/>
      <c r="K137" s="35"/>
      <c r="L137" s="38"/>
      <c r="M137" s="197"/>
      <c r="N137" s="19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166</v>
      </c>
      <c r="AU137" s="16" t="s">
        <v>87</v>
      </c>
    </row>
    <row r="138" spans="1:65" s="13" customFormat="1" ht="11.25">
      <c r="B138" s="201"/>
      <c r="C138" s="202"/>
      <c r="D138" s="194" t="s">
        <v>168</v>
      </c>
      <c r="E138" s="203" t="s">
        <v>91</v>
      </c>
      <c r="F138" s="204" t="s">
        <v>176</v>
      </c>
      <c r="G138" s="202"/>
      <c r="H138" s="205">
        <v>174.7</v>
      </c>
      <c r="I138" s="206"/>
      <c r="J138" s="202"/>
      <c r="K138" s="202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168</v>
      </c>
      <c r="AU138" s="211" t="s">
        <v>87</v>
      </c>
      <c r="AV138" s="13" t="s">
        <v>87</v>
      </c>
      <c r="AW138" s="13" t="s">
        <v>33</v>
      </c>
      <c r="AX138" s="13" t="s">
        <v>83</v>
      </c>
      <c r="AY138" s="211" t="s">
        <v>151</v>
      </c>
    </row>
    <row r="139" spans="1:65" s="2" customFormat="1" ht="16.5" customHeight="1">
      <c r="A139" s="33"/>
      <c r="B139" s="34"/>
      <c r="C139" s="181" t="s">
        <v>157</v>
      </c>
      <c r="D139" s="181" t="s">
        <v>153</v>
      </c>
      <c r="E139" s="182" t="s">
        <v>177</v>
      </c>
      <c r="F139" s="183" t="s">
        <v>178</v>
      </c>
      <c r="G139" s="184" t="s">
        <v>156</v>
      </c>
      <c r="H139" s="185">
        <v>20.5</v>
      </c>
      <c r="I139" s="186"/>
      <c r="J139" s="187">
        <f>ROUND(I139*H139,2)</f>
        <v>0</v>
      </c>
      <c r="K139" s="183" t="s">
        <v>163</v>
      </c>
      <c r="L139" s="38"/>
      <c r="M139" s="188" t="s">
        <v>1</v>
      </c>
      <c r="N139" s="189" t="s">
        <v>43</v>
      </c>
      <c r="O139" s="70"/>
      <c r="P139" s="190">
        <f>O139*H139</f>
        <v>0</v>
      </c>
      <c r="Q139" s="190">
        <v>0</v>
      </c>
      <c r="R139" s="190">
        <f>Q139*H139</f>
        <v>0</v>
      </c>
      <c r="S139" s="190">
        <v>0.32</v>
      </c>
      <c r="T139" s="191">
        <f>S139*H139</f>
        <v>6.5600000000000005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2" t="s">
        <v>157</v>
      </c>
      <c r="AT139" s="192" t="s">
        <v>153</v>
      </c>
      <c r="AU139" s="192" t="s">
        <v>87</v>
      </c>
      <c r="AY139" s="16" t="s">
        <v>151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6" t="s">
        <v>83</v>
      </c>
      <c r="BK139" s="193">
        <f>ROUND(I139*H139,2)</f>
        <v>0</v>
      </c>
      <c r="BL139" s="16" t="s">
        <v>157</v>
      </c>
      <c r="BM139" s="192" t="s">
        <v>179</v>
      </c>
    </row>
    <row r="140" spans="1:65" s="2" customFormat="1" ht="19.5">
      <c r="A140" s="33"/>
      <c r="B140" s="34"/>
      <c r="C140" s="35"/>
      <c r="D140" s="194" t="s">
        <v>159</v>
      </c>
      <c r="E140" s="35"/>
      <c r="F140" s="195" t="s">
        <v>180</v>
      </c>
      <c r="G140" s="35"/>
      <c r="H140" s="35"/>
      <c r="I140" s="196"/>
      <c r="J140" s="35"/>
      <c r="K140" s="35"/>
      <c r="L140" s="38"/>
      <c r="M140" s="197"/>
      <c r="N140" s="19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159</v>
      </c>
      <c r="AU140" s="16" t="s">
        <v>87</v>
      </c>
    </row>
    <row r="141" spans="1:65" s="2" customFormat="1" ht="11.25">
      <c r="A141" s="33"/>
      <c r="B141" s="34"/>
      <c r="C141" s="35"/>
      <c r="D141" s="199" t="s">
        <v>166</v>
      </c>
      <c r="E141" s="35"/>
      <c r="F141" s="200" t="s">
        <v>181</v>
      </c>
      <c r="G141" s="35"/>
      <c r="H141" s="35"/>
      <c r="I141" s="196"/>
      <c r="J141" s="35"/>
      <c r="K141" s="35"/>
      <c r="L141" s="38"/>
      <c r="M141" s="197"/>
      <c r="N141" s="19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166</v>
      </c>
      <c r="AU141" s="16" t="s">
        <v>87</v>
      </c>
    </row>
    <row r="142" spans="1:65" s="13" customFormat="1" ht="11.25">
      <c r="B142" s="201"/>
      <c r="C142" s="202"/>
      <c r="D142" s="194" t="s">
        <v>168</v>
      </c>
      <c r="E142" s="203" t="s">
        <v>1</v>
      </c>
      <c r="F142" s="204" t="s">
        <v>115</v>
      </c>
      <c r="G142" s="202"/>
      <c r="H142" s="205">
        <v>20.5</v>
      </c>
      <c r="I142" s="206"/>
      <c r="J142" s="202"/>
      <c r="K142" s="202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168</v>
      </c>
      <c r="AU142" s="211" t="s">
        <v>87</v>
      </c>
      <c r="AV142" s="13" t="s">
        <v>87</v>
      </c>
      <c r="AW142" s="13" t="s">
        <v>33</v>
      </c>
      <c r="AX142" s="13" t="s">
        <v>83</v>
      </c>
      <c r="AY142" s="211" t="s">
        <v>151</v>
      </c>
    </row>
    <row r="143" spans="1:65" s="2" customFormat="1" ht="16.5" customHeight="1">
      <c r="A143" s="33"/>
      <c r="B143" s="34"/>
      <c r="C143" s="181" t="s">
        <v>182</v>
      </c>
      <c r="D143" s="181" t="s">
        <v>153</v>
      </c>
      <c r="E143" s="182" t="s">
        <v>183</v>
      </c>
      <c r="F143" s="183" t="s">
        <v>184</v>
      </c>
      <c r="G143" s="184" t="s">
        <v>156</v>
      </c>
      <c r="H143" s="185">
        <v>178.6</v>
      </c>
      <c r="I143" s="186"/>
      <c r="J143" s="187">
        <f>ROUND(I143*H143,2)</f>
        <v>0</v>
      </c>
      <c r="K143" s="183" t="s">
        <v>163</v>
      </c>
      <c r="L143" s="38"/>
      <c r="M143" s="188" t="s">
        <v>1</v>
      </c>
      <c r="N143" s="189" t="s">
        <v>43</v>
      </c>
      <c r="O143" s="70"/>
      <c r="P143" s="190">
        <f>O143*H143</f>
        <v>0</v>
      </c>
      <c r="Q143" s="190">
        <v>0</v>
      </c>
      <c r="R143" s="190">
        <f>Q143*H143</f>
        <v>0</v>
      </c>
      <c r="S143" s="190">
        <v>0.5</v>
      </c>
      <c r="T143" s="191">
        <f>S143*H143</f>
        <v>89.3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2" t="s">
        <v>157</v>
      </c>
      <c r="AT143" s="192" t="s">
        <v>153</v>
      </c>
      <c r="AU143" s="192" t="s">
        <v>87</v>
      </c>
      <c r="AY143" s="16" t="s">
        <v>151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6" t="s">
        <v>83</v>
      </c>
      <c r="BK143" s="193">
        <f>ROUND(I143*H143,2)</f>
        <v>0</v>
      </c>
      <c r="BL143" s="16" t="s">
        <v>157</v>
      </c>
      <c r="BM143" s="192" t="s">
        <v>185</v>
      </c>
    </row>
    <row r="144" spans="1:65" s="2" customFormat="1" ht="19.5">
      <c r="A144" s="33"/>
      <c r="B144" s="34"/>
      <c r="C144" s="35"/>
      <c r="D144" s="194" t="s">
        <v>159</v>
      </c>
      <c r="E144" s="35"/>
      <c r="F144" s="195" t="s">
        <v>186</v>
      </c>
      <c r="G144" s="35"/>
      <c r="H144" s="35"/>
      <c r="I144" s="196"/>
      <c r="J144" s="35"/>
      <c r="K144" s="35"/>
      <c r="L144" s="38"/>
      <c r="M144" s="197"/>
      <c r="N144" s="19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159</v>
      </c>
      <c r="AU144" s="16" t="s">
        <v>87</v>
      </c>
    </row>
    <row r="145" spans="1:65" s="2" customFormat="1" ht="11.25">
      <c r="A145" s="33"/>
      <c r="B145" s="34"/>
      <c r="C145" s="35"/>
      <c r="D145" s="199" t="s">
        <v>166</v>
      </c>
      <c r="E145" s="35"/>
      <c r="F145" s="200" t="s">
        <v>187</v>
      </c>
      <c r="G145" s="35"/>
      <c r="H145" s="35"/>
      <c r="I145" s="196"/>
      <c r="J145" s="35"/>
      <c r="K145" s="35"/>
      <c r="L145" s="38"/>
      <c r="M145" s="197"/>
      <c r="N145" s="19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166</v>
      </c>
      <c r="AU145" s="16" t="s">
        <v>87</v>
      </c>
    </row>
    <row r="146" spans="1:65" s="13" customFormat="1" ht="11.25">
      <c r="B146" s="201"/>
      <c r="C146" s="202"/>
      <c r="D146" s="194" t="s">
        <v>168</v>
      </c>
      <c r="E146" s="203" t="s">
        <v>1</v>
      </c>
      <c r="F146" s="204" t="s">
        <v>188</v>
      </c>
      <c r="G146" s="202"/>
      <c r="H146" s="205">
        <v>178.6</v>
      </c>
      <c r="I146" s="206"/>
      <c r="J146" s="202"/>
      <c r="K146" s="202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168</v>
      </c>
      <c r="AU146" s="211" t="s">
        <v>87</v>
      </c>
      <c r="AV146" s="13" t="s">
        <v>87</v>
      </c>
      <c r="AW146" s="13" t="s">
        <v>33</v>
      </c>
      <c r="AX146" s="13" t="s">
        <v>83</v>
      </c>
      <c r="AY146" s="211" t="s">
        <v>151</v>
      </c>
    </row>
    <row r="147" spans="1:65" s="2" customFormat="1" ht="16.5" customHeight="1">
      <c r="A147" s="33"/>
      <c r="B147" s="34"/>
      <c r="C147" s="181" t="s">
        <v>189</v>
      </c>
      <c r="D147" s="181" t="s">
        <v>153</v>
      </c>
      <c r="E147" s="182" t="s">
        <v>190</v>
      </c>
      <c r="F147" s="183" t="s">
        <v>191</v>
      </c>
      <c r="G147" s="184" t="s">
        <v>156</v>
      </c>
      <c r="H147" s="185">
        <v>20.5</v>
      </c>
      <c r="I147" s="186"/>
      <c r="J147" s="187">
        <f>ROUND(I147*H147,2)</f>
        <v>0</v>
      </c>
      <c r="K147" s="183" t="s">
        <v>163</v>
      </c>
      <c r="L147" s="38"/>
      <c r="M147" s="188" t="s">
        <v>1</v>
      </c>
      <c r="N147" s="189" t="s">
        <v>43</v>
      </c>
      <c r="O147" s="70"/>
      <c r="P147" s="190">
        <f>O147*H147</f>
        <v>0</v>
      </c>
      <c r="Q147" s="190">
        <v>0</v>
      </c>
      <c r="R147" s="190">
        <f>Q147*H147</f>
        <v>0</v>
      </c>
      <c r="S147" s="190">
        <v>0.44</v>
      </c>
      <c r="T147" s="191">
        <f>S147*H147</f>
        <v>9.02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2" t="s">
        <v>157</v>
      </c>
      <c r="AT147" s="192" t="s">
        <v>153</v>
      </c>
      <c r="AU147" s="192" t="s">
        <v>87</v>
      </c>
      <c r="AY147" s="16" t="s">
        <v>151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6" t="s">
        <v>83</v>
      </c>
      <c r="BK147" s="193">
        <f>ROUND(I147*H147,2)</f>
        <v>0</v>
      </c>
      <c r="BL147" s="16" t="s">
        <v>157</v>
      </c>
      <c r="BM147" s="192" t="s">
        <v>192</v>
      </c>
    </row>
    <row r="148" spans="1:65" s="2" customFormat="1" ht="19.5">
      <c r="A148" s="33"/>
      <c r="B148" s="34"/>
      <c r="C148" s="35"/>
      <c r="D148" s="194" t="s">
        <v>159</v>
      </c>
      <c r="E148" s="35"/>
      <c r="F148" s="195" t="s">
        <v>193</v>
      </c>
      <c r="G148" s="35"/>
      <c r="H148" s="35"/>
      <c r="I148" s="196"/>
      <c r="J148" s="35"/>
      <c r="K148" s="35"/>
      <c r="L148" s="38"/>
      <c r="M148" s="197"/>
      <c r="N148" s="19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159</v>
      </c>
      <c r="AU148" s="16" t="s">
        <v>87</v>
      </c>
    </row>
    <row r="149" spans="1:65" s="2" customFormat="1" ht="11.25">
      <c r="A149" s="33"/>
      <c r="B149" s="34"/>
      <c r="C149" s="35"/>
      <c r="D149" s="199" t="s">
        <v>166</v>
      </c>
      <c r="E149" s="35"/>
      <c r="F149" s="200" t="s">
        <v>194</v>
      </c>
      <c r="G149" s="35"/>
      <c r="H149" s="35"/>
      <c r="I149" s="196"/>
      <c r="J149" s="35"/>
      <c r="K149" s="35"/>
      <c r="L149" s="38"/>
      <c r="M149" s="197"/>
      <c r="N149" s="19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166</v>
      </c>
      <c r="AU149" s="16" t="s">
        <v>87</v>
      </c>
    </row>
    <row r="150" spans="1:65" s="13" customFormat="1" ht="11.25">
      <c r="B150" s="201"/>
      <c r="C150" s="202"/>
      <c r="D150" s="194" t="s">
        <v>168</v>
      </c>
      <c r="E150" s="203" t="s">
        <v>1</v>
      </c>
      <c r="F150" s="204" t="s">
        <v>115</v>
      </c>
      <c r="G150" s="202"/>
      <c r="H150" s="205">
        <v>20.5</v>
      </c>
      <c r="I150" s="206"/>
      <c r="J150" s="202"/>
      <c r="K150" s="202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168</v>
      </c>
      <c r="AU150" s="211" t="s">
        <v>87</v>
      </c>
      <c r="AV150" s="13" t="s">
        <v>87</v>
      </c>
      <c r="AW150" s="13" t="s">
        <v>33</v>
      </c>
      <c r="AX150" s="13" t="s">
        <v>83</v>
      </c>
      <c r="AY150" s="211" t="s">
        <v>151</v>
      </c>
    </row>
    <row r="151" spans="1:65" s="2" customFormat="1" ht="16.5" customHeight="1">
      <c r="A151" s="33"/>
      <c r="B151" s="34"/>
      <c r="C151" s="181" t="s">
        <v>195</v>
      </c>
      <c r="D151" s="181" t="s">
        <v>153</v>
      </c>
      <c r="E151" s="182" t="s">
        <v>196</v>
      </c>
      <c r="F151" s="183" t="s">
        <v>197</v>
      </c>
      <c r="G151" s="184" t="s">
        <v>198</v>
      </c>
      <c r="H151" s="185">
        <v>13.9</v>
      </c>
      <c r="I151" s="186"/>
      <c r="J151" s="187">
        <f>ROUND(I151*H151,2)</f>
        <v>0</v>
      </c>
      <c r="K151" s="183" t="s">
        <v>163</v>
      </c>
      <c r="L151" s="38"/>
      <c r="M151" s="188" t="s">
        <v>1</v>
      </c>
      <c r="N151" s="189" t="s">
        <v>43</v>
      </c>
      <c r="O151" s="70"/>
      <c r="P151" s="190">
        <f>O151*H151</f>
        <v>0</v>
      </c>
      <c r="Q151" s="190">
        <v>0</v>
      </c>
      <c r="R151" s="190">
        <f>Q151*H151</f>
        <v>0</v>
      </c>
      <c r="S151" s="190">
        <v>0.20499999999999999</v>
      </c>
      <c r="T151" s="191">
        <f>S151*H151</f>
        <v>2.8494999999999999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2" t="s">
        <v>157</v>
      </c>
      <c r="AT151" s="192" t="s">
        <v>153</v>
      </c>
      <c r="AU151" s="192" t="s">
        <v>87</v>
      </c>
      <c r="AY151" s="16" t="s">
        <v>151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6" t="s">
        <v>83</v>
      </c>
      <c r="BK151" s="193">
        <f>ROUND(I151*H151,2)</f>
        <v>0</v>
      </c>
      <c r="BL151" s="16" t="s">
        <v>157</v>
      </c>
      <c r="BM151" s="192" t="s">
        <v>199</v>
      </c>
    </row>
    <row r="152" spans="1:65" s="2" customFormat="1" ht="19.5">
      <c r="A152" s="33"/>
      <c r="B152" s="34"/>
      <c r="C152" s="35"/>
      <c r="D152" s="194" t="s">
        <v>159</v>
      </c>
      <c r="E152" s="35"/>
      <c r="F152" s="195" t="s">
        <v>200</v>
      </c>
      <c r="G152" s="35"/>
      <c r="H152" s="35"/>
      <c r="I152" s="196"/>
      <c r="J152" s="35"/>
      <c r="K152" s="35"/>
      <c r="L152" s="38"/>
      <c r="M152" s="197"/>
      <c r="N152" s="19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159</v>
      </c>
      <c r="AU152" s="16" t="s">
        <v>87</v>
      </c>
    </row>
    <row r="153" spans="1:65" s="2" customFormat="1" ht="11.25">
      <c r="A153" s="33"/>
      <c r="B153" s="34"/>
      <c r="C153" s="35"/>
      <c r="D153" s="199" t="s">
        <v>166</v>
      </c>
      <c r="E153" s="35"/>
      <c r="F153" s="200" t="s">
        <v>201</v>
      </c>
      <c r="G153" s="35"/>
      <c r="H153" s="35"/>
      <c r="I153" s="196"/>
      <c r="J153" s="35"/>
      <c r="K153" s="35"/>
      <c r="L153" s="38"/>
      <c r="M153" s="197"/>
      <c r="N153" s="19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166</v>
      </c>
      <c r="AU153" s="16" t="s">
        <v>87</v>
      </c>
    </row>
    <row r="154" spans="1:65" s="13" customFormat="1" ht="11.25">
      <c r="B154" s="201"/>
      <c r="C154" s="202"/>
      <c r="D154" s="194" t="s">
        <v>168</v>
      </c>
      <c r="E154" s="203" t="s">
        <v>93</v>
      </c>
      <c r="F154" s="204" t="s">
        <v>94</v>
      </c>
      <c r="G154" s="202"/>
      <c r="H154" s="205">
        <v>13.9</v>
      </c>
      <c r="I154" s="206"/>
      <c r="J154" s="202"/>
      <c r="K154" s="202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168</v>
      </c>
      <c r="AU154" s="211" t="s">
        <v>87</v>
      </c>
      <c r="AV154" s="13" t="s">
        <v>87</v>
      </c>
      <c r="AW154" s="13" t="s">
        <v>33</v>
      </c>
      <c r="AX154" s="13" t="s">
        <v>83</v>
      </c>
      <c r="AY154" s="211" t="s">
        <v>151</v>
      </c>
    </row>
    <row r="155" spans="1:65" s="2" customFormat="1" ht="16.5" customHeight="1">
      <c r="A155" s="33"/>
      <c r="B155" s="34"/>
      <c r="C155" s="181" t="s">
        <v>202</v>
      </c>
      <c r="D155" s="181" t="s">
        <v>153</v>
      </c>
      <c r="E155" s="182" t="s">
        <v>203</v>
      </c>
      <c r="F155" s="183" t="s">
        <v>204</v>
      </c>
      <c r="G155" s="184" t="s">
        <v>198</v>
      </c>
      <c r="H155" s="185">
        <v>217</v>
      </c>
      <c r="I155" s="186"/>
      <c r="J155" s="187">
        <f>ROUND(I155*H155,2)</f>
        <v>0</v>
      </c>
      <c r="K155" s="183" t="s">
        <v>163</v>
      </c>
      <c r="L155" s="38"/>
      <c r="M155" s="188" t="s">
        <v>1</v>
      </c>
      <c r="N155" s="189" t="s">
        <v>43</v>
      </c>
      <c r="O155" s="70"/>
      <c r="P155" s="190">
        <f>O155*H155</f>
        <v>0</v>
      </c>
      <c r="Q155" s="190">
        <v>0</v>
      </c>
      <c r="R155" s="190">
        <f>Q155*H155</f>
        <v>0</v>
      </c>
      <c r="S155" s="190">
        <v>0.04</v>
      </c>
      <c r="T155" s="191">
        <f>S155*H155</f>
        <v>8.68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2" t="s">
        <v>157</v>
      </c>
      <c r="AT155" s="192" t="s">
        <v>153</v>
      </c>
      <c r="AU155" s="192" t="s">
        <v>87</v>
      </c>
      <c r="AY155" s="16" t="s">
        <v>151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6" t="s">
        <v>83</v>
      </c>
      <c r="BK155" s="193">
        <f>ROUND(I155*H155,2)</f>
        <v>0</v>
      </c>
      <c r="BL155" s="16" t="s">
        <v>157</v>
      </c>
      <c r="BM155" s="192" t="s">
        <v>205</v>
      </c>
    </row>
    <row r="156" spans="1:65" s="2" customFormat="1" ht="19.5">
      <c r="A156" s="33"/>
      <c r="B156" s="34"/>
      <c r="C156" s="35"/>
      <c r="D156" s="194" t="s">
        <v>159</v>
      </c>
      <c r="E156" s="35"/>
      <c r="F156" s="195" t="s">
        <v>206</v>
      </c>
      <c r="G156" s="35"/>
      <c r="H156" s="35"/>
      <c r="I156" s="196"/>
      <c r="J156" s="35"/>
      <c r="K156" s="35"/>
      <c r="L156" s="38"/>
      <c r="M156" s="197"/>
      <c r="N156" s="19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159</v>
      </c>
      <c r="AU156" s="16" t="s">
        <v>87</v>
      </c>
    </row>
    <row r="157" spans="1:65" s="2" customFormat="1" ht="11.25">
      <c r="A157" s="33"/>
      <c r="B157" s="34"/>
      <c r="C157" s="35"/>
      <c r="D157" s="199" t="s">
        <v>166</v>
      </c>
      <c r="E157" s="35"/>
      <c r="F157" s="200" t="s">
        <v>207</v>
      </c>
      <c r="G157" s="35"/>
      <c r="H157" s="35"/>
      <c r="I157" s="196"/>
      <c r="J157" s="35"/>
      <c r="K157" s="35"/>
      <c r="L157" s="38"/>
      <c r="M157" s="197"/>
      <c r="N157" s="19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166</v>
      </c>
      <c r="AU157" s="16" t="s">
        <v>87</v>
      </c>
    </row>
    <row r="158" spans="1:65" s="13" customFormat="1" ht="11.25">
      <c r="B158" s="201"/>
      <c r="C158" s="202"/>
      <c r="D158" s="194" t="s">
        <v>168</v>
      </c>
      <c r="E158" s="203" t="s">
        <v>1</v>
      </c>
      <c r="F158" s="204" t="s">
        <v>208</v>
      </c>
      <c r="G158" s="202"/>
      <c r="H158" s="205">
        <v>217</v>
      </c>
      <c r="I158" s="206"/>
      <c r="J158" s="202"/>
      <c r="K158" s="202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168</v>
      </c>
      <c r="AU158" s="211" t="s">
        <v>87</v>
      </c>
      <c r="AV158" s="13" t="s">
        <v>87</v>
      </c>
      <c r="AW158" s="13" t="s">
        <v>33</v>
      </c>
      <c r="AX158" s="13" t="s">
        <v>83</v>
      </c>
      <c r="AY158" s="211" t="s">
        <v>151</v>
      </c>
    </row>
    <row r="159" spans="1:65" s="2" customFormat="1" ht="21.75" customHeight="1">
      <c r="A159" s="33"/>
      <c r="B159" s="34"/>
      <c r="C159" s="181" t="s">
        <v>209</v>
      </c>
      <c r="D159" s="181" t="s">
        <v>153</v>
      </c>
      <c r="E159" s="182" t="s">
        <v>210</v>
      </c>
      <c r="F159" s="183" t="s">
        <v>211</v>
      </c>
      <c r="G159" s="184" t="s">
        <v>212</v>
      </c>
      <c r="H159" s="185">
        <v>15.33</v>
      </c>
      <c r="I159" s="186"/>
      <c r="J159" s="187">
        <f>ROUND(I159*H159,2)</f>
        <v>0</v>
      </c>
      <c r="K159" s="183" t="s">
        <v>163</v>
      </c>
      <c r="L159" s="38"/>
      <c r="M159" s="188" t="s">
        <v>1</v>
      </c>
      <c r="N159" s="189" t="s">
        <v>43</v>
      </c>
      <c r="O159" s="70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2" t="s">
        <v>157</v>
      </c>
      <c r="AT159" s="192" t="s">
        <v>153</v>
      </c>
      <c r="AU159" s="192" t="s">
        <v>87</v>
      </c>
      <c r="AY159" s="16" t="s">
        <v>151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6" t="s">
        <v>83</v>
      </c>
      <c r="BK159" s="193">
        <f>ROUND(I159*H159,2)</f>
        <v>0</v>
      </c>
      <c r="BL159" s="16" t="s">
        <v>157</v>
      </c>
      <c r="BM159" s="192" t="s">
        <v>213</v>
      </c>
    </row>
    <row r="160" spans="1:65" s="2" customFormat="1" ht="11.25">
      <c r="A160" s="33"/>
      <c r="B160" s="34"/>
      <c r="C160" s="35"/>
      <c r="D160" s="194" t="s">
        <v>159</v>
      </c>
      <c r="E160" s="35"/>
      <c r="F160" s="195" t="s">
        <v>214</v>
      </c>
      <c r="G160" s="35"/>
      <c r="H160" s="35"/>
      <c r="I160" s="196"/>
      <c r="J160" s="35"/>
      <c r="K160" s="35"/>
      <c r="L160" s="38"/>
      <c r="M160" s="197"/>
      <c r="N160" s="19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159</v>
      </c>
      <c r="AU160" s="16" t="s">
        <v>87</v>
      </c>
    </row>
    <row r="161" spans="1:65" s="2" customFormat="1" ht="11.25">
      <c r="A161" s="33"/>
      <c r="B161" s="34"/>
      <c r="C161" s="35"/>
      <c r="D161" s="199" t="s">
        <v>166</v>
      </c>
      <c r="E161" s="35"/>
      <c r="F161" s="200" t="s">
        <v>215</v>
      </c>
      <c r="G161" s="35"/>
      <c r="H161" s="35"/>
      <c r="I161" s="196"/>
      <c r="J161" s="35"/>
      <c r="K161" s="35"/>
      <c r="L161" s="38"/>
      <c r="M161" s="197"/>
      <c r="N161" s="19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166</v>
      </c>
      <c r="AU161" s="16" t="s">
        <v>87</v>
      </c>
    </row>
    <row r="162" spans="1:65" s="13" customFormat="1" ht="11.25">
      <c r="B162" s="201"/>
      <c r="C162" s="202"/>
      <c r="D162" s="194" t="s">
        <v>168</v>
      </c>
      <c r="E162" s="203" t="s">
        <v>99</v>
      </c>
      <c r="F162" s="204" t="s">
        <v>216</v>
      </c>
      <c r="G162" s="202"/>
      <c r="H162" s="205">
        <v>15.33</v>
      </c>
      <c r="I162" s="206"/>
      <c r="J162" s="202"/>
      <c r="K162" s="202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168</v>
      </c>
      <c r="AU162" s="211" t="s">
        <v>87</v>
      </c>
      <c r="AV162" s="13" t="s">
        <v>87</v>
      </c>
      <c r="AW162" s="13" t="s">
        <v>33</v>
      </c>
      <c r="AX162" s="13" t="s">
        <v>83</v>
      </c>
      <c r="AY162" s="211" t="s">
        <v>151</v>
      </c>
    </row>
    <row r="163" spans="1:65" s="2" customFormat="1" ht="21.75" customHeight="1">
      <c r="A163" s="33"/>
      <c r="B163" s="34"/>
      <c r="C163" s="181" t="s">
        <v>217</v>
      </c>
      <c r="D163" s="181" t="s">
        <v>153</v>
      </c>
      <c r="E163" s="182" t="s">
        <v>218</v>
      </c>
      <c r="F163" s="183" t="s">
        <v>219</v>
      </c>
      <c r="G163" s="184" t="s">
        <v>212</v>
      </c>
      <c r="H163" s="185">
        <v>31.07</v>
      </c>
      <c r="I163" s="186"/>
      <c r="J163" s="187">
        <f>ROUND(I163*H163,2)</f>
        <v>0</v>
      </c>
      <c r="K163" s="183" t="s">
        <v>163</v>
      </c>
      <c r="L163" s="38"/>
      <c r="M163" s="188" t="s">
        <v>1</v>
      </c>
      <c r="N163" s="189" t="s">
        <v>43</v>
      </c>
      <c r="O163" s="70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2" t="s">
        <v>157</v>
      </c>
      <c r="AT163" s="192" t="s">
        <v>153</v>
      </c>
      <c r="AU163" s="192" t="s">
        <v>87</v>
      </c>
      <c r="AY163" s="16" t="s">
        <v>151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6" t="s">
        <v>83</v>
      </c>
      <c r="BK163" s="193">
        <f>ROUND(I163*H163,2)</f>
        <v>0</v>
      </c>
      <c r="BL163" s="16" t="s">
        <v>157</v>
      </c>
      <c r="BM163" s="192" t="s">
        <v>220</v>
      </c>
    </row>
    <row r="164" spans="1:65" s="2" customFormat="1" ht="11.25">
      <c r="A164" s="33"/>
      <c r="B164" s="34"/>
      <c r="C164" s="35"/>
      <c r="D164" s="194" t="s">
        <v>159</v>
      </c>
      <c r="E164" s="35"/>
      <c r="F164" s="195" t="s">
        <v>221</v>
      </c>
      <c r="G164" s="35"/>
      <c r="H164" s="35"/>
      <c r="I164" s="196"/>
      <c r="J164" s="35"/>
      <c r="K164" s="35"/>
      <c r="L164" s="38"/>
      <c r="M164" s="197"/>
      <c r="N164" s="19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159</v>
      </c>
      <c r="AU164" s="16" t="s">
        <v>87</v>
      </c>
    </row>
    <row r="165" spans="1:65" s="2" customFormat="1" ht="11.25">
      <c r="A165" s="33"/>
      <c r="B165" s="34"/>
      <c r="C165" s="35"/>
      <c r="D165" s="199" t="s">
        <v>166</v>
      </c>
      <c r="E165" s="35"/>
      <c r="F165" s="200" t="s">
        <v>222</v>
      </c>
      <c r="G165" s="35"/>
      <c r="H165" s="35"/>
      <c r="I165" s="196"/>
      <c r="J165" s="35"/>
      <c r="K165" s="35"/>
      <c r="L165" s="38"/>
      <c r="M165" s="197"/>
      <c r="N165" s="19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166</v>
      </c>
      <c r="AU165" s="16" t="s">
        <v>87</v>
      </c>
    </row>
    <row r="166" spans="1:65" s="13" customFormat="1" ht="11.25">
      <c r="B166" s="201"/>
      <c r="C166" s="202"/>
      <c r="D166" s="194" t="s">
        <v>168</v>
      </c>
      <c r="E166" s="203" t="s">
        <v>1</v>
      </c>
      <c r="F166" s="204" t="s">
        <v>223</v>
      </c>
      <c r="G166" s="202"/>
      <c r="H166" s="205">
        <v>11.16</v>
      </c>
      <c r="I166" s="206"/>
      <c r="J166" s="202"/>
      <c r="K166" s="202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168</v>
      </c>
      <c r="AU166" s="211" t="s">
        <v>87</v>
      </c>
      <c r="AV166" s="13" t="s">
        <v>87</v>
      </c>
      <c r="AW166" s="13" t="s">
        <v>33</v>
      </c>
      <c r="AX166" s="13" t="s">
        <v>78</v>
      </c>
      <c r="AY166" s="211" t="s">
        <v>151</v>
      </c>
    </row>
    <row r="167" spans="1:65" s="13" customFormat="1" ht="11.25">
      <c r="B167" s="201"/>
      <c r="C167" s="202"/>
      <c r="D167" s="194" t="s">
        <v>168</v>
      </c>
      <c r="E167" s="203" t="s">
        <v>1</v>
      </c>
      <c r="F167" s="204" t="s">
        <v>224</v>
      </c>
      <c r="G167" s="202"/>
      <c r="H167" s="205">
        <v>19.91</v>
      </c>
      <c r="I167" s="206"/>
      <c r="J167" s="202"/>
      <c r="K167" s="202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168</v>
      </c>
      <c r="AU167" s="211" t="s">
        <v>87</v>
      </c>
      <c r="AV167" s="13" t="s">
        <v>87</v>
      </c>
      <c r="AW167" s="13" t="s">
        <v>33</v>
      </c>
      <c r="AX167" s="13" t="s">
        <v>78</v>
      </c>
      <c r="AY167" s="211" t="s">
        <v>151</v>
      </c>
    </row>
    <row r="168" spans="1:65" s="14" customFormat="1" ht="11.25">
      <c r="B168" s="212"/>
      <c r="C168" s="213"/>
      <c r="D168" s="194" t="s">
        <v>168</v>
      </c>
      <c r="E168" s="214" t="s">
        <v>103</v>
      </c>
      <c r="F168" s="215" t="s">
        <v>225</v>
      </c>
      <c r="G168" s="213"/>
      <c r="H168" s="216">
        <v>31.07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168</v>
      </c>
      <c r="AU168" s="222" t="s">
        <v>87</v>
      </c>
      <c r="AV168" s="14" t="s">
        <v>157</v>
      </c>
      <c r="AW168" s="14" t="s">
        <v>33</v>
      </c>
      <c r="AX168" s="14" t="s">
        <v>83</v>
      </c>
      <c r="AY168" s="222" t="s">
        <v>151</v>
      </c>
    </row>
    <row r="169" spans="1:65" s="2" customFormat="1" ht="21.75" customHeight="1">
      <c r="A169" s="33"/>
      <c r="B169" s="34"/>
      <c r="C169" s="181" t="s">
        <v>226</v>
      </c>
      <c r="D169" s="181" t="s">
        <v>153</v>
      </c>
      <c r="E169" s="182" t="s">
        <v>227</v>
      </c>
      <c r="F169" s="183" t="s">
        <v>228</v>
      </c>
      <c r="G169" s="184" t="s">
        <v>212</v>
      </c>
      <c r="H169" s="185">
        <v>57.725000000000001</v>
      </c>
      <c r="I169" s="186"/>
      <c r="J169" s="187">
        <f>ROUND(I169*H169,2)</f>
        <v>0</v>
      </c>
      <c r="K169" s="183" t="s">
        <v>163</v>
      </c>
      <c r="L169" s="38"/>
      <c r="M169" s="188" t="s">
        <v>1</v>
      </c>
      <c r="N169" s="189" t="s">
        <v>43</v>
      </c>
      <c r="O169" s="70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2" t="s">
        <v>157</v>
      </c>
      <c r="AT169" s="192" t="s">
        <v>153</v>
      </c>
      <c r="AU169" s="192" t="s">
        <v>87</v>
      </c>
      <c r="AY169" s="16" t="s">
        <v>151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6" t="s">
        <v>83</v>
      </c>
      <c r="BK169" s="193">
        <f>ROUND(I169*H169,2)</f>
        <v>0</v>
      </c>
      <c r="BL169" s="16" t="s">
        <v>157</v>
      </c>
      <c r="BM169" s="192" t="s">
        <v>229</v>
      </c>
    </row>
    <row r="170" spans="1:65" s="2" customFormat="1" ht="19.5">
      <c r="A170" s="33"/>
      <c r="B170" s="34"/>
      <c r="C170" s="35"/>
      <c r="D170" s="194" t="s">
        <v>159</v>
      </c>
      <c r="E170" s="35"/>
      <c r="F170" s="195" t="s">
        <v>230</v>
      </c>
      <c r="G170" s="35"/>
      <c r="H170" s="35"/>
      <c r="I170" s="196"/>
      <c r="J170" s="35"/>
      <c r="K170" s="35"/>
      <c r="L170" s="38"/>
      <c r="M170" s="197"/>
      <c r="N170" s="19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159</v>
      </c>
      <c r="AU170" s="16" t="s">
        <v>87</v>
      </c>
    </row>
    <row r="171" spans="1:65" s="2" customFormat="1" ht="11.25">
      <c r="A171" s="33"/>
      <c r="B171" s="34"/>
      <c r="C171" s="35"/>
      <c r="D171" s="199" t="s">
        <v>166</v>
      </c>
      <c r="E171" s="35"/>
      <c r="F171" s="200" t="s">
        <v>231</v>
      </c>
      <c r="G171" s="35"/>
      <c r="H171" s="35"/>
      <c r="I171" s="196"/>
      <c r="J171" s="35"/>
      <c r="K171" s="35"/>
      <c r="L171" s="38"/>
      <c r="M171" s="197"/>
      <c r="N171" s="19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166</v>
      </c>
      <c r="AU171" s="16" t="s">
        <v>87</v>
      </c>
    </row>
    <row r="172" spans="1:65" s="13" customFormat="1" ht="11.25">
      <c r="B172" s="201"/>
      <c r="C172" s="202"/>
      <c r="D172" s="194" t="s">
        <v>168</v>
      </c>
      <c r="E172" s="203" t="s">
        <v>105</v>
      </c>
      <c r="F172" s="204" t="s">
        <v>232</v>
      </c>
      <c r="G172" s="202"/>
      <c r="H172" s="205">
        <v>57.725000000000001</v>
      </c>
      <c r="I172" s="206"/>
      <c r="J172" s="202"/>
      <c r="K172" s="202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168</v>
      </c>
      <c r="AU172" s="211" t="s">
        <v>87</v>
      </c>
      <c r="AV172" s="13" t="s">
        <v>87</v>
      </c>
      <c r="AW172" s="13" t="s">
        <v>33</v>
      </c>
      <c r="AX172" s="13" t="s">
        <v>83</v>
      </c>
      <c r="AY172" s="211" t="s">
        <v>151</v>
      </c>
    </row>
    <row r="173" spans="1:65" s="2" customFormat="1" ht="21.75" customHeight="1">
      <c r="A173" s="33"/>
      <c r="B173" s="34"/>
      <c r="C173" s="181" t="s">
        <v>8</v>
      </c>
      <c r="D173" s="181" t="s">
        <v>153</v>
      </c>
      <c r="E173" s="182" t="s">
        <v>233</v>
      </c>
      <c r="F173" s="183" t="s">
        <v>234</v>
      </c>
      <c r="G173" s="184" t="s">
        <v>212</v>
      </c>
      <c r="H173" s="185">
        <v>44.192999999999998</v>
      </c>
      <c r="I173" s="186"/>
      <c r="J173" s="187">
        <f>ROUND(I173*H173,2)</f>
        <v>0</v>
      </c>
      <c r="K173" s="183" t="s">
        <v>163</v>
      </c>
      <c r="L173" s="38"/>
      <c r="M173" s="188" t="s">
        <v>1</v>
      </c>
      <c r="N173" s="189" t="s">
        <v>43</v>
      </c>
      <c r="O173" s="70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2" t="s">
        <v>157</v>
      </c>
      <c r="AT173" s="192" t="s">
        <v>153</v>
      </c>
      <c r="AU173" s="192" t="s">
        <v>87</v>
      </c>
      <c r="AY173" s="16" t="s">
        <v>151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6" t="s">
        <v>83</v>
      </c>
      <c r="BK173" s="193">
        <f>ROUND(I173*H173,2)</f>
        <v>0</v>
      </c>
      <c r="BL173" s="16" t="s">
        <v>157</v>
      </c>
      <c r="BM173" s="192" t="s">
        <v>235</v>
      </c>
    </row>
    <row r="174" spans="1:65" s="2" customFormat="1" ht="19.5">
      <c r="A174" s="33"/>
      <c r="B174" s="34"/>
      <c r="C174" s="35"/>
      <c r="D174" s="194" t="s">
        <v>159</v>
      </c>
      <c r="E174" s="35"/>
      <c r="F174" s="195" t="s">
        <v>236</v>
      </c>
      <c r="G174" s="35"/>
      <c r="H174" s="35"/>
      <c r="I174" s="196"/>
      <c r="J174" s="35"/>
      <c r="K174" s="35"/>
      <c r="L174" s="38"/>
      <c r="M174" s="197"/>
      <c r="N174" s="19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159</v>
      </c>
      <c r="AU174" s="16" t="s">
        <v>87</v>
      </c>
    </row>
    <row r="175" spans="1:65" s="2" customFormat="1" ht="11.25">
      <c r="A175" s="33"/>
      <c r="B175" s="34"/>
      <c r="C175" s="35"/>
      <c r="D175" s="199" t="s">
        <v>166</v>
      </c>
      <c r="E175" s="35"/>
      <c r="F175" s="200" t="s">
        <v>237</v>
      </c>
      <c r="G175" s="35"/>
      <c r="H175" s="35"/>
      <c r="I175" s="196"/>
      <c r="J175" s="35"/>
      <c r="K175" s="35"/>
      <c r="L175" s="38"/>
      <c r="M175" s="197"/>
      <c r="N175" s="19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166</v>
      </c>
      <c r="AU175" s="16" t="s">
        <v>87</v>
      </c>
    </row>
    <row r="176" spans="1:65" s="13" customFormat="1" ht="11.25">
      <c r="B176" s="201"/>
      <c r="C176" s="202"/>
      <c r="D176" s="194" t="s">
        <v>168</v>
      </c>
      <c r="E176" s="203" t="s">
        <v>1</v>
      </c>
      <c r="F176" s="204" t="s">
        <v>238</v>
      </c>
      <c r="G176" s="202"/>
      <c r="H176" s="205">
        <v>44.192999999999998</v>
      </c>
      <c r="I176" s="206"/>
      <c r="J176" s="202"/>
      <c r="K176" s="202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168</v>
      </c>
      <c r="AU176" s="211" t="s">
        <v>87</v>
      </c>
      <c r="AV176" s="13" t="s">
        <v>87</v>
      </c>
      <c r="AW176" s="13" t="s">
        <v>33</v>
      </c>
      <c r="AX176" s="13" t="s">
        <v>83</v>
      </c>
      <c r="AY176" s="211" t="s">
        <v>151</v>
      </c>
    </row>
    <row r="177" spans="1:65" s="2" customFormat="1" ht="21.75" customHeight="1">
      <c r="A177" s="33"/>
      <c r="B177" s="34"/>
      <c r="C177" s="181" t="s">
        <v>239</v>
      </c>
      <c r="D177" s="181" t="s">
        <v>153</v>
      </c>
      <c r="E177" s="182" t="s">
        <v>240</v>
      </c>
      <c r="F177" s="183" t="s">
        <v>241</v>
      </c>
      <c r="G177" s="184" t="s">
        <v>212</v>
      </c>
      <c r="H177" s="185">
        <v>59.932000000000002</v>
      </c>
      <c r="I177" s="186"/>
      <c r="J177" s="187">
        <f>ROUND(I177*H177,2)</f>
        <v>0</v>
      </c>
      <c r="K177" s="183" t="s">
        <v>163</v>
      </c>
      <c r="L177" s="38"/>
      <c r="M177" s="188" t="s">
        <v>1</v>
      </c>
      <c r="N177" s="189" t="s">
        <v>43</v>
      </c>
      <c r="O177" s="70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2" t="s">
        <v>157</v>
      </c>
      <c r="AT177" s="192" t="s">
        <v>153</v>
      </c>
      <c r="AU177" s="192" t="s">
        <v>87</v>
      </c>
      <c r="AY177" s="16" t="s">
        <v>151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6" t="s">
        <v>83</v>
      </c>
      <c r="BK177" s="193">
        <f>ROUND(I177*H177,2)</f>
        <v>0</v>
      </c>
      <c r="BL177" s="16" t="s">
        <v>157</v>
      </c>
      <c r="BM177" s="192" t="s">
        <v>242</v>
      </c>
    </row>
    <row r="178" spans="1:65" s="2" customFormat="1" ht="19.5">
      <c r="A178" s="33"/>
      <c r="B178" s="34"/>
      <c r="C178" s="35"/>
      <c r="D178" s="194" t="s">
        <v>159</v>
      </c>
      <c r="E178" s="35"/>
      <c r="F178" s="195" t="s">
        <v>243</v>
      </c>
      <c r="G178" s="35"/>
      <c r="H178" s="35"/>
      <c r="I178" s="196"/>
      <c r="J178" s="35"/>
      <c r="K178" s="35"/>
      <c r="L178" s="38"/>
      <c r="M178" s="197"/>
      <c r="N178" s="19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159</v>
      </c>
      <c r="AU178" s="16" t="s">
        <v>87</v>
      </c>
    </row>
    <row r="179" spans="1:65" s="2" customFormat="1" ht="11.25">
      <c r="A179" s="33"/>
      <c r="B179" s="34"/>
      <c r="C179" s="35"/>
      <c r="D179" s="199" t="s">
        <v>166</v>
      </c>
      <c r="E179" s="35"/>
      <c r="F179" s="200" t="s">
        <v>244</v>
      </c>
      <c r="G179" s="35"/>
      <c r="H179" s="35"/>
      <c r="I179" s="196"/>
      <c r="J179" s="35"/>
      <c r="K179" s="35"/>
      <c r="L179" s="38"/>
      <c r="M179" s="197"/>
      <c r="N179" s="19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166</v>
      </c>
      <c r="AU179" s="16" t="s">
        <v>87</v>
      </c>
    </row>
    <row r="180" spans="1:65" s="13" customFormat="1" ht="11.25">
      <c r="B180" s="201"/>
      <c r="C180" s="202"/>
      <c r="D180" s="194" t="s">
        <v>168</v>
      </c>
      <c r="E180" s="203" t="s">
        <v>107</v>
      </c>
      <c r="F180" s="204" t="s">
        <v>245</v>
      </c>
      <c r="G180" s="202"/>
      <c r="H180" s="205">
        <v>59.932000000000002</v>
      </c>
      <c r="I180" s="206"/>
      <c r="J180" s="202"/>
      <c r="K180" s="202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168</v>
      </c>
      <c r="AU180" s="211" t="s">
        <v>87</v>
      </c>
      <c r="AV180" s="13" t="s">
        <v>87</v>
      </c>
      <c r="AW180" s="13" t="s">
        <v>33</v>
      </c>
      <c r="AX180" s="13" t="s">
        <v>83</v>
      </c>
      <c r="AY180" s="211" t="s">
        <v>151</v>
      </c>
    </row>
    <row r="181" spans="1:65" s="2" customFormat="1" ht="24.2" customHeight="1">
      <c r="A181" s="33"/>
      <c r="B181" s="34"/>
      <c r="C181" s="181" t="s">
        <v>246</v>
      </c>
      <c r="D181" s="181" t="s">
        <v>153</v>
      </c>
      <c r="E181" s="182" t="s">
        <v>247</v>
      </c>
      <c r="F181" s="183" t="s">
        <v>248</v>
      </c>
      <c r="G181" s="184" t="s">
        <v>212</v>
      </c>
      <c r="H181" s="185">
        <v>719.18399999999997</v>
      </c>
      <c r="I181" s="186"/>
      <c r="J181" s="187">
        <f>ROUND(I181*H181,2)</f>
        <v>0</v>
      </c>
      <c r="K181" s="183" t="s">
        <v>163</v>
      </c>
      <c r="L181" s="38"/>
      <c r="M181" s="188" t="s">
        <v>1</v>
      </c>
      <c r="N181" s="189" t="s">
        <v>43</v>
      </c>
      <c r="O181" s="70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2" t="s">
        <v>157</v>
      </c>
      <c r="AT181" s="192" t="s">
        <v>153</v>
      </c>
      <c r="AU181" s="192" t="s">
        <v>87</v>
      </c>
      <c r="AY181" s="16" t="s">
        <v>151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6" t="s">
        <v>83</v>
      </c>
      <c r="BK181" s="193">
        <f>ROUND(I181*H181,2)</f>
        <v>0</v>
      </c>
      <c r="BL181" s="16" t="s">
        <v>157</v>
      </c>
      <c r="BM181" s="192" t="s">
        <v>249</v>
      </c>
    </row>
    <row r="182" spans="1:65" s="2" customFormat="1" ht="19.5">
      <c r="A182" s="33"/>
      <c r="B182" s="34"/>
      <c r="C182" s="35"/>
      <c r="D182" s="194" t="s">
        <v>159</v>
      </c>
      <c r="E182" s="35"/>
      <c r="F182" s="195" t="s">
        <v>250</v>
      </c>
      <c r="G182" s="35"/>
      <c r="H182" s="35"/>
      <c r="I182" s="196"/>
      <c r="J182" s="35"/>
      <c r="K182" s="35"/>
      <c r="L182" s="38"/>
      <c r="M182" s="197"/>
      <c r="N182" s="19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159</v>
      </c>
      <c r="AU182" s="16" t="s">
        <v>87</v>
      </c>
    </row>
    <row r="183" spans="1:65" s="2" customFormat="1" ht="11.25">
      <c r="A183" s="33"/>
      <c r="B183" s="34"/>
      <c r="C183" s="35"/>
      <c r="D183" s="199" t="s">
        <v>166</v>
      </c>
      <c r="E183" s="35"/>
      <c r="F183" s="200" t="s">
        <v>251</v>
      </c>
      <c r="G183" s="35"/>
      <c r="H183" s="35"/>
      <c r="I183" s="196"/>
      <c r="J183" s="35"/>
      <c r="K183" s="35"/>
      <c r="L183" s="38"/>
      <c r="M183" s="197"/>
      <c r="N183" s="19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166</v>
      </c>
      <c r="AU183" s="16" t="s">
        <v>87</v>
      </c>
    </row>
    <row r="184" spans="1:65" s="13" customFormat="1" ht="11.25">
      <c r="B184" s="201"/>
      <c r="C184" s="202"/>
      <c r="D184" s="194" t="s">
        <v>168</v>
      </c>
      <c r="E184" s="203" t="s">
        <v>1</v>
      </c>
      <c r="F184" s="204" t="s">
        <v>252</v>
      </c>
      <c r="G184" s="202"/>
      <c r="H184" s="205">
        <v>719.18399999999997</v>
      </c>
      <c r="I184" s="206"/>
      <c r="J184" s="202"/>
      <c r="K184" s="202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168</v>
      </c>
      <c r="AU184" s="211" t="s">
        <v>87</v>
      </c>
      <c r="AV184" s="13" t="s">
        <v>87</v>
      </c>
      <c r="AW184" s="13" t="s">
        <v>33</v>
      </c>
      <c r="AX184" s="13" t="s">
        <v>83</v>
      </c>
      <c r="AY184" s="211" t="s">
        <v>151</v>
      </c>
    </row>
    <row r="185" spans="1:65" s="2" customFormat="1" ht="16.5" customHeight="1">
      <c r="A185" s="33"/>
      <c r="B185" s="34"/>
      <c r="C185" s="181" t="s">
        <v>253</v>
      </c>
      <c r="D185" s="181" t="s">
        <v>153</v>
      </c>
      <c r="E185" s="182" t="s">
        <v>254</v>
      </c>
      <c r="F185" s="183" t="s">
        <v>255</v>
      </c>
      <c r="G185" s="184" t="s">
        <v>212</v>
      </c>
      <c r="H185" s="185">
        <v>28.863</v>
      </c>
      <c r="I185" s="186"/>
      <c r="J185" s="187">
        <f>ROUND(I185*H185,2)</f>
        <v>0</v>
      </c>
      <c r="K185" s="183" t="s">
        <v>163</v>
      </c>
      <c r="L185" s="38"/>
      <c r="M185" s="188" t="s">
        <v>1</v>
      </c>
      <c r="N185" s="189" t="s">
        <v>43</v>
      </c>
      <c r="O185" s="70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2" t="s">
        <v>157</v>
      </c>
      <c r="AT185" s="192" t="s">
        <v>153</v>
      </c>
      <c r="AU185" s="192" t="s">
        <v>87</v>
      </c>
      <c r="AY185" s="16" t="s">
        <v>151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6" t="s">
        <v>83</v>
      </c>
      <c r="BK185" s="193">
        <f>ROUND(I185*H185,2)</f>
        <v>0</v>
      </c>
      <c r="BL185" s="16" t="s">
        <v>157</v>
      </c>
      <c r="BM185" s="192" t="s">
        <v>256</v>
      </c>
    </row>
    <row r="186" spans="1:65" s="2" customFormat="1" ht="19.5">
      <c r="A186" s="33"/>
      <c r="B186" s="34"/>
      <c r="C186" s="35"/>
      <c r="D186" s="194" t="s">
        <v>159</v>
      </c>
      <c r="E186" s="35"/>
      <c r="F186" s="195" t="s">
        <v>257</v>
      </c>
      <c r="G186" s="35"/>
      <c r="H186" s="35"/>
      <c r="I186" s="196"/>
      <c r="J186" s="35"/>
      <c r="K186" s="35"/>
      <c r="L186" s="38"/>
      <c r="M186" s="197"/>
      <c r="N186" s="19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159</v>
      </c>
      <c r="AU186" s="16" t="s">
        <v>87</v>
      </c>
    </row>
    <row r="187" spans="1:65" s="2" customFormat="1" ht="11.25">
      <c r="A187" s="33"/>
      <c r="B187" s="34"/>
      <c r="C187" s="35"/>
      <c r="D187" s="199" t="s">
        <v>166</v>
      </c>
      <c r="E187" s="35"/>
      <c r="F187" s="200" t="s">
        <v>258</v>
      </c>
      <c r="G187" s="35"/>
      <c r="H187" s="35"/>
      <c r="I187" s="196"/>
      <c r="J187" s="35"/>
      <c r="K187" s="35"/>
      <c r="L187" s="38"/>
      <c r="M187" s="197"/>
      <c r="N187" s="19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166</v>
      </c>
      <c r="AU187" s="16" t="s">
        <v>87</v>
      </c>
    </row>
    <row r="188" spans="1:65" s="13" customFormat="1" ht="11.25">
      <c r="B188" s="201"/>
      <c r="C188" s="202"/>
      <c r="D188" s="194" t="s">
        <v>168</v>
      </c>
      <c r="E188" s="203" t="s">
        <v>1</v>
      </c>
      <c r="F188" s="204" t="s">
        <v>101</v>
      </c>
      <c r="G188" s="202"/>
      <c r="H188" s="205">
        <v>28.863</v>
      </c>
      <c r="I188" s="206"/>
      <c r="J188" s="202"/>
      <c r="K188" s="202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168</v>
      </c>
      <c r="AU188" s="211" t="s">
        <v>87</v>
      </c>
      <c r="AV188" s="13" t="s">
        <v>87</v>
      </c>
      <c r="AW188" s="13" t="s">
        <v>33</v>
      </c>
      <c r="AX188" s="13" t="s">
        <v>83</v>
      </c>
      <c r="AY188" s="211" t="s">
        <v>151</v>
      </c>
    </row>
    <row r="189" spans="1:65" s="2" customFormat="1" ht="16.5" customHeight="1">
      <c r="A189" s="33"/>
      <c r="B189" s="34"/>
      <c r="C189" s="181" t="s">
        <v>259</v>
      </c>
      <c r="D189" s="181" t="s">
        <v>153</v>
      </c>
      <c r="E189" s="182" t="s">
        <v>260</v>
      </c>
      <c r="F189" s="183" t="s">
        <v>261</v>
      </c>
      <c r="G189" s="184" t="s">
        <v>262</v>
      </c>
      <c r="H189" s="185">
        <v>101.884</v>
      </c>
      <c r="I189" s="186"/>
      <c r="J189" s="187">
        <f>ROUND(I189*H189,2)</f>
        <v>0</v>
      </c>
      <c r="K189" s="183" t="s">
        <v>163</v>
      </c>
      <c r="L189" s="38"/>
      <c r="M189" s="188" t="s">
        <v>1</v>
      </c>
      <c r="N189" s="189" t="s">
        <v>43</v>
      </c>
      <c r="O189" s="70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2" t="s">
        <v>157</v>
      </c>
      <c r="AT189" s="192" t="s">
        <v>153</v>
      </c>
      <c r="AU189" s="192" t="s">
        <v>87</v>
      </c>
      <c r="AY189" s="16" t="s">
        <v>151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6" t="s">
        <v>83</v>
      </c>
      <c r="BK189" s="193">
        <f>ROUND(I189*H189,2)</f>
        <v>0</v>
      </c>
      <c r="BL189" s="16" t="s">
        <v>157</v>
      </c>
      <c r="BM189" s="192" t="s">
        <v>263</v>
      </c>
    </row>
    <row r="190" spans="1:65" s="2" customFormat="1" ht="19.5">
      <c r="A190" s="33"/>
      <c r="B190" s="34"/>
      <c r="C190" s="35"/>
      <c r="D190" s="194" t="s">
        <v>159</v>
      </c>
      <c r="E190" s="35"/>
      <c r="F190" s="195" t="s">
        <v>264</v>
      </c>
      <c r="G190" s="35"/>
      <c r="H190" s="35"/>
      <c r="I190" s="196"/>
      <c r="J190" s="35"/>
      <c r="K190" s="35"/>
      <c r="L190" s="38"/>
      <c r="M190" s="197"/>
      <c r="N190" s="19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159</v>
      </c>
      <c r="AU190" s="16" t="s">
        <v>87</v>
      </c>
    </row>
    <row r="191" spans="1:65" s="2" customFormat="1" ht="11.25">
      <c r="A191" s="33"/>
      <c r="B191" s="34"/>
      <c r="C191" s="35"/>
      <c r="D191" s="199" t="s">
        <v>166</v>
      </c>
      <c r="E191" s="35"/>
      <c r="F191" s="200" t="s">
        <v>265</v>
      </c>
      <c r="G191" s="35"/>
      <c r="H191" s="35"/>
      <c r="I191" s="196"/>
      <c r="J191" s="35"/>
      <c r="K191" s="35"/>
      <c r="L191" s="38"/>
      <c r="M191" s="197"/>
      <c r="N191" s="19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166</v>
      </c>
      <c r="AU191" s="16" t="s">
        <v>87</v>
      </c>
    </row>
    <row r="192" spans="1:65" s="13" customFormat="1" ht="11.25">
      <c r="B192" s="201"/>
      <c r="C192" s="202"/>
      <c r="D192" s="194" t="s">
        <v>168</v>
      </c>
      <c r="E192" s="203" t="s">
        <v>1</v>
      </c>
      <c r="F192" s="204" t="s">
        <v>266</v>
      </c>
      <c r="G192" s="202"/>
      <c r="H192" s="205">
        <v>101.884</v>
      </c>
      <c r="I192" s="206"/>
      <c r="J192" s="202"/>
      <c r="K192" s="202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168</v>
      </c>
      <c r="AU192" s="211" t="s">
        <v>87</v>
      </c>
      <c r="AV192" s="13" t="s">
        <v>87</v>
      </c>
      <c r="AW192" s="13" t="s">
        <v>33</v>
      </c>
      <c r="AX192" s="13" t="s">
        <v>83</v>
      </c>
      <c r="AY192" s="211" t="s">
        <v>151</v>
      </c>
    </row>
    <row r="193" spans="1:65" s="2" customFormat="1" ht="16.5" customHeight="1">
      <c r="A193" s="33"/>
      <c r="B193" s="34"/>
      <c r="C193" s="181" t="s">
        <v>267</v>
      </c>
      <c r="D193" s="181" t="s">
        <v>153</v>
      </c>
      <c r="E193" s="182" t="s">
        <v>268</v>
      </c>
      <c r="F193" s="183" t="s">
        <v>269</v>
      </c>
      <c r="G193" s="184" t="s">
        <v>212</v>
      </c>
      <c r="H193" s="185">
        <v>28.863</v>
      </c>
      <c r="I193" s="186"/>
      <c r="J193" s="187">
        <f>ROUND(I193*H193,2)</f>
        <v>0</v>
      </c>
      <c r="K193" s="183" t="s">
        <v>163</v>
      </c>
      <c r="L193" s="38"/>
      <c r="M193" s="188" t="s">
        <v>1</v>
      </c>
      <c r="N193" s="189" t="s">
        <v>43</v>
      </c>
      <c r="O193" s="70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2" t="s">
        <v>157</v>
      </c>
      <c r="AT193" s="192" t="s">
        <v>153</v>
      </c>
      <c r="AU193" s="192" t="s">
        <v>87</v>
      </c>
      <c r="AY193" s="16" t="s">
        <v>151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6" t="s">
        <v>83</v>
      </c>
      <c r="BK193" s="193">
        <f>ROUND(I193*H193,2)</f>
        <v>0</v>
      </c>
      <c r="BL193" s="16" t="s">
        <v>157</v>
      </c>
      <c r="BM193" s="192" t="s">
        <v>270</v>
      </c>
    </row>
    <row r="194" spans="1:65" s="2" customFormat="1" ht="19.5">
      <c r="A194" s="33"/>
      <c r="B194" s="34"/>
      <c r="C194" s="35"/>
      <c r="D194" s="194" t="s">
        <v>159</v>
      </c>
      <c r="E194" s="35"/>
      <c r="F194" s="195" t="s">
        <v>271</v>
      </c>
      <c r="G194" s="35"/>
      <c r="H194" s="35"/>
      <c r="I194" s="196"/>
      <c r="J194" s="35"/>
      <c r="K194" s="35"/>
      <c r="L194" s="38"/>
      <c r="M194" s="197"/>
      <c r="N194" s="198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159</v>
      </c>
      <c r="AU194" s="16" t="s">
        <v>87</v>
      </c>
    </row>
    <row r="195" spans="1:65" s="2" customFormat="1" ht="11.25">
      <c r="A195" s="33"/>
      <c r="B195" s="34"/>
      <c r="C195" s="35"/>
      <c r="D195" s="199" t="s">
        <v>166</v>
      </c>
      <c r="E195" s="35"/>
      <c r="F195" s="200" t="s">
        <v>272</v>
      </c>
      <c r="G195" s="35"/>
      <c r="H195" s="35"/>
      <c r="I195" s="196"/>
      <c r="J195" s="35"/>
      <c r="K195" s="35"/>
      <c r="L195" s="38"/>
      <c r="M195" s="197"/>
      <c r="N195" s="19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166</v>
      </c>
      <c r="AU195" s="16" t="s">
        <v>87</v>
      </c>
    </row>
    <row r="196" spans="1:65" s="13" customFormat="1" ht="11.25">
      <c r="B196" s="201"/>
      <c r="C196" s="202"/>
      <c r="D196" s="194" t="s">
        <v>168</v>
      </c>
      <c r="E196" s="203" t="s">
        <v>101</v>
      </c>
      <c r="F196" s="204" t="s">
        <v>273</v>
      </c>
      <c r="G196" s="202"/>
      <c r="H196" s="205">
        <v>28.863</v>
      </c>
      <c r="I196" s="206"/>
      <c r="J196" s="202"/>
      <c r="K196" s="202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168</v>
      </c>
      <c r="AU196" s="211" t="s">
        <v>87</v>
      </c>
      <c r="AV196" s="13" t="s">
        <v>87</v>
      </c>
      <c r="AW196" s="13" t="s">
        <v>33</v>
      </c>
      <c r="AX196" s="13" t="s">
        <v>83</v>
      </c>
      <c r="AY196" s="211" t="s">
        <v>151</v>
      </c>
    </row>
    <row r="197" spans="1:65" s="2" customFormat="1" ht="16.5" customHeight="1">
      <c r="A197" s="33"/>
      <c r="B197" s="34"/>
      <c r="C197" s="181" t="s">
        <v>274</v>
      </c>
      <c r="D197" s="181" t="s">
        <v>153</v>
      </c>
      <c r="E197" s="182" t="s">
        <v>275</v>
      </c>
      <c r="F197" s="183" t="s">
        <v>276</v>
      </c>
      <c r="G197" s="184" t="s">
        <v>212</v>
      </c>
      <c r="H197" s="185">
        <v>28.863</v>
      </c>
      <c r="I197" s="186"/>
      <c r="J197" s="187">
        <f>ROUND(I197*H197,2)</f>
        <v>0</v>
      </c>
      <c r="K197" s="183" t="s">
        <v>163</v>
      </c>
      <c r="L197" s="38"/>
      <c r="M197" s="188" t="s">
        <v>1</v>
      </c>
      <c r="N197" s="189" t="s">
        <v>43</v>
      </c>
      <c r="O197" s="70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2" t="s">
        <v>157</v>
      </c>
      <c r="AT197" s="192" t="s">
        <v>153</v>
      </c>
      <c r="AU197" s="192" t="s">
        <v>87</v>
      </c>
      <c r="AY197" s="16" t="s">
        <v>151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6" t="s">
        <v>83</v>
      </c>
      <c r="BK197" s="193">
        <f>ROUND(I197*H197,2)</f>
        <v>0</v>
      </c>
      <c r="BL197" s="16" t="s">
        <v>157</v>
      </c>
      <c r="BM197" s="192" t="s">
        <v>277</v>
      </c>
    </row>
    <row r="198" spans="1:65" s="2" customFormat="1" ht="11.25">
      <c r="A198" s="33"/>
      <c r="B198" s="34"/>
      <c r="C198" s="35"/>
      <c r="D198" s="194" t="s">
        <v>159</v>
      </c>
      <c r="E198" s="35"/>
      <c r="F198" s="195" t="s">
        <v>278</v>
      </c>
      <c r="G198" s="35"/>
      <c r="H198" s="35"/>
      <c r="I198" s="196"/>
      <c r="J198" s="35"/>
      <c r="K198" s="35"/>
      <c r="L198" s="38"/>
      <c r="M198" s="197"/>
      <c r="N198" s="19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159</v>
      </c>
      <c r="AU198" s="16" t="s">
        <v>87</v>
      </c>
    </row>
    <row r="199" spans="1:65" s="2" customFormat="1" ht="11.25">
      <c r="A199" s="33"/>
      <c r="B199" s="34"/>
      <c r="C199" s="35"/>
      <c r="D199" s="199" t="s">
        <v>166</v>
      </c>
      <c r="E199" s="35"/>
      <c r="F199" s="200" t="s">
        <v>279</v>
      </c>
      <c r="G199" s="35"/>
      <c r="H199" s="35"/>
      <c r="I199" s="196"/>
      <c r="J199" s="35"/>
      <c r="K199" s="35"/>
      <c r="L199" s="38"/>
      <c r="M199" s="197"/>
      <c r="N199" s="19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166</v>
      </c>
      <c r="AU199" s="16" t="s">
        <v>87</v>
      </c>
    </row>
    <row r="200" spans="1:65" s="13" customFormat="1" ht="11.25">
      <c r="B200" s="201"/>
      <c r="C200" s="202"/>
      <c r="D200" s="194" t="s">
        <v>168</v>
      </c>
      <c r="E200" s="203" t="s">
        <v>1</v>
      </c>
      <c r="F200" s="204" t="s">
        <v>101</v>
      </c>
      <c r="G200" s="202"/>
      <c r="H200" s="205">
        <v>28.863</v>
      </c>
      <c r="I200" s="206"/>
      <c r="J200" s="202"/>
      <c r="K200" s="202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168</v>
      </c>
      <c r="AU200" s="211" t="s">
        <v>87</v>
      </c>
      <c r="AV200" s="13" t="s">
        <v>87</v>
      </c>
      <c r="AW200" s="13" t="s">
        <v>33</v>
      </c>
      <c r="AX200" s="13" t="s">
        <v>83</v>
      </c>
      <c r="AY200" s="211" t="s">
        <v>151</v>
      </c>
    </row>
    <row r="201" spans="1:65" s="2" customFormat="1" ht="24.2" customHeight="1">
      <c r="A201" s="33"/>
      <c r="B201" s="34"/>
      <c r="C201" s="181" t="s">
        <v>280</v>
      </c>
      <c r="D201" s="181" t="s">
        <v>153</v>
      </c>
      <c r="E201" s="182" t="s">
        <v>281</v>
      </c>
      <c r="F201" s="183" t="s">
        <v>282</v>
      </c>
      <c r="G201" s="184" t="s">
        <v>156</v>
      </c>
      <c r="H201" s="185">
        <v>153.30000000000001</v>
      </c>
      <c r="I201" s="186"/>
      <c r="J201" s="187">
        <f>ROUND(I201*H201,2)</f>
        <v>0</v>
      </c>
      <c r="K201" s="183" t="s">
        <v>163</v>
      </c>
      <c r="L201" s="38"/>
      <c r="M201" s="188" t="s">
        <v>1</v>
      </c>
      <c r="N201" s="189" t="s">
        <v>43</v>
      </c>
      <c r="O201" s="70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2" t="s">
        <v>157</v>
      </c>
      <c r="AT201" s="192" t="s">
        <v>153</v>
      </c>
      <c r="AU201" s="192" t="s">
        <v>87</v>
      </c>
      <c r="AY201" s="16" t="s">
        <v>151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6" t="s">
        <v>83</v>
      </c>
      <c r="BK201" s="193">
        <f>ROUND(I201*H201,2)</f>
        <v>0</v>
      </c>
      <c r="BL201" s="16" t="s">
        <v>157</v>
      </c>
      <c r="BM201" s="192" t="s">
        <v>283</v>
      </c>
    </row>
    <row r="202" spans="1:65" s="2" customFormat="1" ht="19.5">
      <c r="A202" s="33"/>
      <c r="B202" s="34"/>
      <c r="C202" s="35"/>
      <c r="D202" s="194" t="s">
        <v>159</v>
      </c>
      <c r="E202" s="35"/>
      <c r="F202" s="195" t="s">
        <v>284</v>
      </c>
      <c r="G202" s="35"/>
      <c r="H202" s="35"/>
      <c r="I202" s="196"/>
      <c r="J202" s="35"/>
      <c r="K202" s="35"/>
      <c r="L202" s="38"/>
      <c r="M202" s="197"/>
      <c r="N202" s="19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159</v>
      </c>
      <c r="AU202" s="16" t="s">
        <v>87</v>
      </c>
    </row>
    <row r="203" spans="1:65" s="2" customFormat="1" ht="11.25">
      <c r="A203" s="33"/>
      <c r="B203" s="34"/>
      <c r="C203" s="35"/>
      <c r="D203" s="199" t="s">
        <v>166</v>
      </c>
      <c r="E203" s="35"/>
      <c r="F203" s="200" t="s">
        <v>285</v>
      </c>
      <c r="G203" s="35"/>
      <c r="H203" s="35"/>
      <c r="I203" s="196"/>
      <c r="J203" s="35"/>
      <c r="K203" s="35"/>
      <c r="L203" s="38"/>
      <c r="M203" s="197"/>
      <c r="N203" s="19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166</v>
      </c>
      <c r="AU203" s="16" t="s">
        <v>87</v>
      </c>
    </row>
    <row r="204" spans="1:65" s="13" customFormat="1" ht="11.25">
      <c r="B204" s="201"/>
      <c r="C204" s="202"/>
      <c r="D204" s="194" t="s">
        <v>168</v>
      </c>
      <c r="E204" s="203" t="s">
        <v>97</v>
      </c>
      <c r="F204" s="204" t="s">
        <v>286</v>
      </c>
      <c r="G204" s="202"/>
      <c r="H204" s="205">
        <v>153.30000000000001</v>
      </c>
      <c r="I204" s="206"/>
      <c r="J204" s="202"/>
      <c r="K204" s="202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168</v>
      </c>
      <c r="AU204" s="211" t="s">
        <v>87</v>
      </c>
      <c r="AV204" s="13" t="s">
        <v>87</v>
      </c>
      <c r="AW204" s="13" t="s">
        <v>33</v>
      </c>
      <c r="AX204" s="13" t="s">
        <v>83</v>
      </c>
      <c r="AY204" s="211" t="s">
        <v>151</v>
      </c>
    </row>
    <row r="205" spans="1:65" s="2" customFormat="1" ht="16.5" customHeight="1">
      <c r="A205" s="33"/>
      <c r="B205" s="34"/>
      <c r="C205" s="181" t="s">
        <v>287</v>
      </c>
      <c r="D205" s="181" t="s">
        <v>153</v>
      </c>
      <c r="E205" s="182" t="s">
        <v>288</v>
      </c>
      <c r="F205" s="183" t="s">
        <v>289</v>
      </c>
      <c r="G205" s="184" t="s">
        <v>156</v>
      </c>
      <c r="H205" s="185">
        <v>153.30000000000001</v>
      </c>
      <c r="I205" s="186"/>
      <c r="J205" s="187">
        <f>ROUND(I205*H205,2)</f>
        <v>0</v>
      </c>
      <c r="K205" s="183" t="s">
        <v>163</v>
      </c>
      <c r="L205" s="38"/>
      <c r="M205" s="188" t="s">
        <v>1</v>
      </c>
      <c r="N205" s="189" t="s">
        <v>43</v>
      </c>
      <c r="O205" s="70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2" t="s">
        <v>157</v>
      </c>
      <c r="AT205" s="192" t="s">
        <v>153</v>
      </c>
      <c r="AU205" s="192" t="s">
        <v>87</v>
      </c>
      <c r="AY205" s="16" t="s">
        <v>151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6" t="s">
        <v>83</v>
      </c>
      <c r="BK205" s="193">
        <f>ROUND(I205*H205,2)</f>
        <v>0</v>
      </c>
      <c r="BL205" s="16" t="s">
        <v>157</v>
      </c>
      <c r="BM205" s="192" t="s">
        <v>290</v>
      </c>
    </row>
    <row r="206" spans="1:65" s="2" customFormat="1" ht="11.25">
      <c r="A206" s="33"/>
      <c r="B206" s="34"/>
      <c r="C206" s="35"/>
      <c r="D206" s="194" t="s">
        <v>159</v>
      </c>
      <c r="E206" s="35"/>
      <c r="F206" s="195" t="s">
        <v>291</v>
      </c>
      <c r="G206" s="35"/>
      <c r="H206" s="35"/>
      <c r="I206" s="196"/>
      <c r="J206" s="35"/>
      <c r="K206" s="35"/>
      <c r="L206" s="38"/>
      <c r="M206" s="197"/>
      <c r="N206" s="19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159</v>
      </c>
      <c r="AU206" s="16" t="s">
        <v>87</v>
      </c>
    </row>
    <row r="207" spans="1:65" s="2" customFormat="1" ht="11.25">
      <c r="A207" s="33"/>
      <c r="B207" s="34"/>
      <c r="C207" s="35"/>
      <c r="D207" s="199" t="s">
        <v>166</v>
      </c>
      <c r="E207" s="35"/>
      <c r="F207" s="200" t="s">
        <v>292</v>
      </c>
      <c r="G207" s="35"/>
      <c r="H207" s="35"/>
      <c r="I207" s="196"/>
      <c r="J207" s="35"/>
      <c r="K207" s="35"/>
      <c r="L207" s="38"/>
      <c r="M207" s="197"/>
      <c r="N207" s="19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166</v>
      </c>
      <c r="AU207" s="16" t="s">
        <v>87</v>
      </c>
    </row>
    <row r="208" spans="1:65" s="13" customFormat="1" ht="11.25">
      <c r="B208" s="201"/>
      <c r="C208" s="202"/>
      <c r="D208" s="194" t="s">
        <v>168</v>
      </c>
      <c r="E208" s="203" t="s">
        <v>1</v>
      </c>
      <c r="F208" s="204" t="s">
        <v>97</v>
      </c>
      <c r="G208" s="202"/>
      <c r="H208" s="205">
        <v>153.30000000000001</v>
      </c>
      <c r="I208" s="206"/>
      <c r="J208" s="202"/>
      <c r="K208" s="202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168</v>
      </c>
      <c r="AU208" s="211" t="s">
        <v>87</v>
      </c>
      <c r="AV208" s="13" t="s">
        <v>87</v>
      </c>
      <c r="AW208" s="13" t="s">
        <v>33</v>
      </c>
      <c r="AX208" s="13" t="s">
        <v>83</v>
      </c>
      <c r="AY208" s="211" t="s">
        <v>151</v>
      </c>
    </row>
    <row r="209" spans="1:65" s="2" customFormat="1" ht="16.5" customHeight="1">
      <c r="A209" s="33"/>
      <c r="B209" s="34"/>
      <c r="C209" s="223" t="s">
        <v>7</v>
      </c>
      <c r="D209" s="223" t="s">
        <v>293</v>
      </c>
      <c r="E209" s="224" t="s">
        <v>294</v>
      </c>
      <c r="F209" s="225" t="s">
        <v>295</v>
      </c>
      <c r="G209" s="226" t="s">
        <v>262</v>
      </c>
      <c r="H209" s="227">
        <v>26.061</v>
      </c>
      <c r="I209" s="228"/>
      <c r="J209" s="229">
        <f>ROUND(I209*H209,2)</f>
        <v>0</v>
      </c>
      <c r="K209" s="225" t="s">
        <v>163</v>
      </c>
      <c r="L209" s="230"/>
      <c r="M209" s="231" t="s">
        <v>1</v>
      </c>
      <c r="N209" s="232" t="s">
        <v>43</v>
      </c>
      <c r="O209" s="70"/>
      <c r="P209" s="190">
        <f>O209*H209</f>
        <v>0</v>
      </c>
      <c r="Q209" s="190">
        <v>1</v>
      </c>
      <c r="R209" s="190">
        <f>Q209*H209</f>
        <v>26.061</v>
      </c>
      <c r="S209" s="190">
        <v>0</v>
      </c>
      <c r="T209" s="19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2" t="s">
        <v>202</v>
      </c>
      <c r="AT209" s="192" t="s">
        <v>293</v>
      </c>
      <c r="AU209" s="192" t="s">
        <v>87</v>
      </c>
      <c r="AY209" s="16" t="s">
        <v>151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6" t="s">
        <v>83</v>
      </c>
      <c r="BK209" s="193">
        <f>ROUND(I209*H209,2)</f>
        <v>0</v>
      </c>
      <c r="BL209" s="16" t="s">
        <v>157</v>
      </c>
      <c r="BM209" s="192" t="s">
        <v>296</v>
      </c>
    </row>
    <row r="210" spans="1:65" s="2" customFormat="1" ht="11.25">
      <c r="A210" s="33"/>
      <c r="B210" s="34"/>
      <c r="C210" s="35"/>
      <c r="D210" s="194" t="s">
        <v>159</v>
      </c>
      <c r="E210" s="35"/>
      <c r="F210" s="195" t="s">
        <v>295</v>
      </c>
      <c r="G210" s="35"/>
      <c r="H210" s="35"/>
      <c r="I210" s="196"/>
      <c r="J210" s="35"/>
      <c r="K210" s="35"/>
      <c r="L210" s="38"/>
      <c r="M210" s="197"/>
      <c r="N210" s="19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159</v>
      </c>
      <c r="AU210" s="16" t="s">
        <v>87</v>
      </c>
    </row>
    <row r="211" spans="1:65" s="13" customFormat="1" ht="11.25">
      <c r="B211" s="201"/>
      <c r="C211" s="202"/>
      <c r="D211" s="194" t="s">
        <v>168</v>
      </c>
      <c r="E211" s="203" t="s">
        <v>1</v>
      </c>
      <c r="F211" s="204" t="s">
        <v>297</v>
      </c>
      <c r="G211" s="202"/>
      <c r="H211" s="205">
        <v>26.061</v>
      </c>
      <c r="I211" s="206"/>
      <c r="J211" s="202"/>
      <c r="K211" s="202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168</v>
      </c>
      <c r="AU211" s="211" t="s">
        <v>87</v>
      </c>
      <c r="AV211" s="13" t="s">
        <v>87</v>
      </c>
      <c r="AW211" s="13" t="s">
        <v>33</v>
      </c>
      <c r="AX211" s="13" t="s">
        <v>83</v>
      </c>
      <c r="AY211" s="211" t="s">
        <v>151</v>
      </c>
    </row>
    <row r="212" spans="1:65" s="2" customFormat="1" ht="16.5" customHeight="1">
      <c r="A212" s="33"/>
      <c r="B212" s="34"/>
      <c r="C212" s="181" t="s">
        <v>298</v>
      </c>
      <c r="D212" s="181" t="s">
        <v>153</v>
      </c>
      <c r="E212" s="182" t="s">
        <v>299</v>
      </c>
      <c r="F212" s="183" t="s">
        <v>300</v>
      </c>
      <c r="G212" s="184" t="s">
        <v>156</v>
      </c>
      <c r="H212" s="185">
        <v>153.30000000000001</v>
      </c>
      <c r="I212" s="186"/>
      <c r="J212" s="187">
        <f>ROUND(I212*H212,2)</f>
        <v>0</v>
      </c>
      <c r="K212" s="183" t="s">
        <v>163</v>
      </c>
      <c r="L212" s="38"/>
      <c r="M212" s="188" t="s">
        <v>1</v>
      </c>
      <c r="N212" s="189" t="s">
        <v>43</v>
      </c>
      <c r="O212" s="70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2" t="s">
        <v>157</v>
      </c>
      <c r="AT212" s="192" t="s">
        <v>153</v>
      </c>
      <c r="AU212" s="192" t="s">
        <v>87</v>
      </c>
      <c r="AY212" s="16" t="s">
        <v>151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6" t="s">
        <v>83</v>
      </c>
      <c r="BK212" s="193">
        <f>ROUND(I212*H212,2)</f>
        <v>0</v>
      </c>
      <c r="BL212" s="16" t="s">
        <v>157</v>
      </c>
      <c r="BM212" s="192" t="s">
        <v>301</v>
      </c>
    </row>
    <row r="213" spans="1:65" s="2" customFormat="1" ht="11.25">
      <c r="A213" s="33"/>
      <c r="B213" s="34"/>
      <c r="C213" s="35"/>
      <c r="D213" s="194" t="s">
        <v>159</v>
      </c>
      <c r="E213" s="35"/>
      <c r="F213" s="195" t="s">
        <v>302</v>
      </c>
      <c r="G213" s="35"/>
      <c r="H213" s="35"/>
      <c r="I213" s="196"/>
      <c r="J213" s="35"/>
      <c r="K213" s="35"/>
      <c r="L213" s="38"/>
      <c r="M213" s="197"/>
      <c r="N213" s="19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159</v>
      </c>
      <c r="AU213" s="16" t="s">
        <v>87</v>
      </c>
    </row>
    <row r="214" spans="1:65" s="2" customFormat="1" ht="11.25">
      <c r="A214" s="33"/>
      <c r="B214" s="34"/>
      <c r="C214" s="35"/>
      <c r="D214" s="199" t="s">
        <v>166</v>
      </c>
      <c r="E214" s="35"/>
      <c r="F214" s="200" t="s">
        <v>303</v>
      </c>
      <c r="G214" s="35"/>
      <c r="H214" s="35"/>
      <c r="I214" s="196"/>
      <c r="J214" s="35"/>
      <c r="K214" s="35"/>
      <c r="L214" s="38"/>
      <c r="M214" s="197"/>
      <c r="N214" s="19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166</v>
      </c>
      <c r="AU214" s="16" t="s">
        <v>87</v>
      </c>
    </row>
    <row r="215" spans="1:65" s="13" customFormat="1" ht="11.25">
      <c r="B215" s="201"/>
      <c r="C215" s="202"/>
      <c r="D215" s="194" t="s">
        <v>168</v>
      </c>
      <c r="E215" s="203" t="s">
        <v>1</v>
      </c>
      <c r="F215" s="204" t="s">
        <v>97</v>
      </c>
      <c r="G215" s="202"/>
      <c r="H215" s="205">
        <v>153.30000000000001</v>
      </c>
      <c r="I215" s="206"/>
      <c r="J215" s="202"/>
      <c r="K215" s="202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168</v>
      </c>
      <c r="AU215" s="211" t="s">
        <v>87</v>
      </c>
      <c r="AV215" s="13" t="s">
        <v>87</v>
      </c>
      <c r="AW215" s="13" t="s">
        <v>33</v>
      </c>
      <c r="AX215" s="13" t="s">
        <v>83</v>
      </c>
      <c r="AY215" s="211" t="s">
        <v>151</v>
      </c>
    </row>
    <row r="216" spans="1:65" s="2" customFormat="1" ht="16.5" customHeight="1">
      <c r="A216" s="33"/>
      <c r="B216" s="34"/>
      <c r="C216" s="223" t="s">
        <v>304</v>
      </c>
      <c r="D216" s="223" t="s">
        <v>293</v>
      </c>
      <c r="E216" s="224" t="s">
        <v>305</v>
      </c>
      <c r="F216" s="225" t="s">
        <v>306</v>
      </c>
      <c r="G216" s="226" t="s">
        <v>307</v>
      </c>
      <c r="H216" s="227">
        <v>3.0659999999999998</v>
      </c>
      <c r="I216" s="228"/>
      <c r="J216" s="229">
        <f>ROUND(I216*H216,2)</f>
        <v>0</v>
      </c>
      <c r="K216" s="225" t="s">
        <v>163</v>
      </c>
      <c r="L216" s="230"/>
      <c r="M216" s="231" t="s">
        <v>1</v>
      </c>
      <c r="N216" s="232" t="s">
        <v>43</v>
      </c>
      <c r="O216" s="70"/>
      <c r="P216" s="190">
        <f>O216*H216</f>
        <v>0</v>
      </c>
      <c r="Q216" s="190">
        <v>1E-3</v>
      </c>
      <c r="R216" s="190">
        <f>Q216*H216</f>
        <v>3.0659999999999997E-3</v>
      </c>
      <c r="S216" s="190">
        <v>0</v>
      </c>
      <c r="T216" s="19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2" t="s">
        <v>202</v>
      </c>
      <c r="AT216" s="192" t="s">
        <v>293</v>
      </c>
      <c r="AU216" s="192" t="s">
        <v>87</v>
      </c>
      <c r="AY216" s="16" t="s">
        <v>151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6" t="s">
        <v>83</v>
      </c>
      <c r="BK216" s="193">
        <f>ROUND(I216*H216,2)</f>
        <v>0</v>
      </c>
      <c r="BL216" s="16" t="s">
        <v>157</v>
      </c>
      <c r="BM216" s="192" t="s">
        <v>308</v>
      </c>
    </row>
    <row r="217" spans="1:65" s="2" customFormat="1" ht="11.25">
      <c r="A217" s="33"/>
      <c r="B217" s="34"/>
      <c r="C217" s="35"/>
      <c r="D217" s="194" t="s">
        <v>159</v>
      </c>
      <c r="E217" s="35"/>
      <c r="F217" s="195" t="s">
        <v>306</v>
      </c>
      <c r="G217" s="35"/>
      <c r="H217" s="35"/>
      <c r="I217" s="196"/>
      <c r="J217" s="35"/>
      <c r="K217" s="35"/>
      <c r="L217" s="38"/>
      <c r="M217" s="197"/>
      <c r="N217" s="19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159</v>
      </c>
      <c r="AU217" s="16" t="s">
        <v>87</v>
      </c>
    </row>
    <row r="218" spans="1:65" s="13" customFormat="1" ht="11.25">
      <c r="B218" s="201"/>
      <c r="C218" s="202"/>
      <c r="D218" s="194" t="s">
        <v>168</v>
      </c>
      <c r="E218" s="202"/>
      <c r="F218" s="204" t="s">
        <v>309</v>
      </c>
      <c r="G218" s="202"/>
      <c r="H218" s="205">
        <v>3.0659999999999998</v>
      </c>
      <c r="I218" s="206"/>
      <c r="J218" s="202"/>
      <c r="K218" s="202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168</v>
      </c>
      <c r="AU218" s="211" t="s">
        <v>87</v>
      </c>
      <c r="AV218" s="13" t="s">
        <v>87</v>
      </c>
      <c r="AW218" s="13" t="s">
        <v>4</v>
      </c>
      <c r="AX218" s="13" t="s">
        <v>83</v>
      </c>
      <c r="AY218" s="211" t="s">
        <v>151</v>
      </c>
    </row>
    <row r="219" spans="1:65" s="2" customFormat="1" ht="16.5" customHeight="1">
      <c r="A219" s="33"/>
      <c r="B219" s="34"/>
      <c r="C219" s="181" t="s">
        <v>310</v>
      </c>
      <c r="D219" s="181" t="s">
        <v>153</v>
      </c>
      <c r="E219" s="182" t="s">
        <v>311</v>
      </c>
      <c r="F219" s="183" t="s">
        <v>312</v>
      </c>
      <c r="G219" s="184" t="s">
        <v>156</v>
      </c>
      <c r="H219" s="185">
        <v>331.85</v>
      </c>
      <c r="I219" s="186"/>
      <c r="J219" s="187">
        <f>ROUND(I219*H219,2)</f>
        <v>0</v>
      </c>
      <c r="K219" s="183" t="s">
        <v>163</v>
      </c>
      <c r="L219" s="38"/>
      <c r="M219" s="188" t="s">
        <v>1</v>
      </c>
      <c r="N219" s="189" t="s">
        <v>43</v>
      </c>
      <c r="O219" s="70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2" t="s">
        <v>157</v>
      </c>
      <c r="AT219" s="192" t="s">
        <v>153</v>
      </c>
      <c r="AU219" s="192" t="s">
        <v>87</v>
      </c>
      <c r="AY219" s="16" t="s">
        <v>151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6" t="s">
        <v>83</v>
      </c>
      <c r="BK219" s="193">
        <f>ROUND(I219*H219,2)</f>
        <v>0</v>
      </c>
      <c r="BL219" s="16" t="s">
        <v>157</v>
      </c>
      <c r="BM219" s="192" t="s">
        <v>313</v>
      </c>
    </row>
    <row r="220" spans="1:65" s="2" customFormat="1" ht="11.25">
      <c r="A220" s="33"/>
      <c r="B220" s="34"/>
      <c r="C220" s="35"/>
      <c r="D220" s="194" t="s">
        <v>159</v>
      </c>
      <c r="E220" s="35"/>
      <c r="F220" s="195" t="s">
        <v>314</v>
      </c>
      <c r="G220" s="35"/>
      <c r="H220" s="35"/>
      <c r="I220" s="196"/>
      <c r="J220" s="35"/>
      <c r="K220" s="35"/>
      <c r="L220" s="38"/>
      <c r="M220" s="197"/>
      <c r="N220" s="19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159</v>
      </c>
      <c r="AU220" s="16" t="s">
        <v>87</v>
      </c>
    </row>
    <row r="221" spans="1:65" s="2" customFormat="1" ht="11.25">
      <c r="A221" s="33"/>
      <c r="B221" s="34"/>
      <c r="C221" s="35"/>
      <c r="D221" s="199" t="s">
        <v>166</v>
      </c>
      <c r="E221" s="35"/>
      <c r="F221" s="200" t="s">
        <v>315</v>
      </c>
      <c r="G221" s="35"/>
      <c r="H221" s="35"/>
      <c r="I221" s="196"/>
      <c r="J221" s="35"/>
      <c r="K221" s="35"/>
      <c r="L221" s="38"/>
      <c r="M221" s="197"/>
      <c r="N221" s="19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166</v>
      </c>
      <c r="AU221" s="16" t="s">
        <v>87</v>
      </c>
    </row>
    <row r="222" spans="1:65" s="13" customFormat="1" ht="11.25">
      <c r="B222" s="201"/>
      <c r="C222" s="202"/>
      <c r="D222" s="194" t="s">
        <v>168</v>
      </c>
      <c r="E222" s="203" t="s">
        <v>1</v>
      </c>
      <c r="F222" s="204" t="s">
        <v>316</v>
      </c>
      <c r="G222" s="202"/>
      <c r="H222" s="205">
        <v>115.45</v>
      </c>
      <c r="I222" s="206"/>
      <c r="J222" s="202"/>
      <c r="K222" s="202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168</v>
      </c>
      <c r="AU222" s="211" t="s">
        <v>87</v>
      </c>
      <c r="AV222" s="13" t="s">
        <v>87</v>
      </c>
      <c r="AW222" s="13" t="s">
        <v>33</v>
      </c>
      <c r="AX222" s="13" t="s">
        <v>78</v>
      </c>
      <c r="AY222" s="211" t="s">
        <v>151</v>
      </c>
    </row>
    <row r="223" spans="1:65" s="13" customFormat="1" ht="11.25">
      <c r="B223" s="201"/>
      <c r="C223" s="202"/>
      <c r="D223" s="194" t="s">
        <v>168</v>
      </c>
      <c r="E223" s="203" t="s">
        <v>111</v>
      </c>
      <c r="F223" s="204" t="s">
        <v>112</v>
      </c>
      <c r="G223" s="202"/>
      <c r="H223" s="205">
        <v>202.6</v>
      </c>
      <c r="I223" s="206"/>
      <c r="J223" s="202"/>
      <c r="K223" s="202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168</v>
      </c>
      <c r="AU223" s="211" t="s">
        <v>87</v>
      </c>
      <c r="AV223" s="13" t="s">
        <v>87</v>
      </c>
      <c r="AW223" s="13" t="s">
        <v>33</v>
      </c>
      <c r="AX223" s="13" t="s">
        <v>78</v>
      </c>
      <c r="AY223" s="211" t="s">
        <v>151</v>
      </c>
    </row>
    <row r="224" spans="1:65" s="13" customFormat="1" ht="11.25">
      <c r="B224" s="201"/>
      <c r="C224" s="202"/>
      <c r="D224" s="194" t="s">
        <v>168</v>
      </c>
      <c r="E224" s="203" t="s">
        <v>109</v>
      </c>
      <c r="F224" s="204" t="s">
        <v>317</v>
      </c>
      <c r="G224" s="202"/>
      <c r="H224" s="205">
        <v>13.8</v>
      </c>
      <c r="I224" s="206"/>
      <c r="J224" s="202"/>
      <c r="K224" s="202"/>
      <c r="L224" s="207"/>
      <c r="M224" s="208"/>
      <c r="N224" s="209"/>
      <c r="O224" s="209"/>
      <c r="P224" s="209"/>
      <c r="Q224" s="209"/>
      <c r="R224" s="209"/>
      <c r="S224" s="209"/>
      <c r="T224" s="210"/>
      <c r="AT224" s="211" t="s">
        <v>168</v>
      </c>
      <c r="AU224" s="211" t="s">
        <v>87</v>
      </c>
      <c r="AV224" s="13" t="s">
        <v>87</v>
      </c>
      <c r="AW224" s="13" t="s">
        <v>33</v>
      </c>
      <c r="AX224" s="13" t="s">
        <v>78</v>
      </c>
      <c r="AY224" s="211" t="s">
        <v>151</v>
      </c>
    </row>
    <row r="225" spans="1:65" s="14" customFormat="1" ht="11.25">
      <c r="B225" s="212"/>
      <c r="C225" s="213"/>
      <c r="D225" s="194" t="s">
        <v>168</v>
      </c>
      <c r="E225" s="214" t="s">
        <v>113</v>
      </c>
      <c r="F225" s="215" t="s">
        <v>225</v>
      </c>
      <c r="G225" s="213"/>
      <c r="H225" s="216">
        <v>331.85</v>
      </c>
      <c r="I225" s="217"/>
      <c r="J225" s="213"/>
      <c r="K225" s="213"/>
      <c r="L225" s="218"/>
      <c r="M225" s="219"/>
      <c r="N225" s="220"/>
      <c r="O225" s="220"/>
      <c r="P225" s="220"/>
      <c r="Q225" s="220"/>
      <c r="R225" s="220"/>
      <c r="S225" s="220"/>
      <c r="T225" s="221"/>
      <c r="AT225" s="222" t="s">
        <v>168</v>
      </c>
      <c r="AU225" s="222" t="s">
        <v>87</v>
      </c>
      <c r="AV225" s="14" t="s">
        <v>157</v>
      </c>
      <c r="AW225" s="14" t="s">
        <v>33</v>
      </c>
      <c r="AX225" s="14" t="s">
        <v>83</v>
      </c>
      <c r="AY225" s="222" t="s">
        <v>151</v>
      </c>
    </row>
    <row r="226" spans="1:65" s="2" customFormat="1" ht="16.5" customHeight="1">
      <c r="A226" s="33"/>
      <c r="B226" s="34"/>
      <c r="C226" s="181" t="s">
        <v>318</v>
      </c>
      <c r="D226" s="181" t="s">
        <v>153</v>
      </c>
      <c r="E226" s="182" t="s">
        <v>319</v>
      </c>
      <c r="F226" s="183" t="s">
        <v>320</v>
      </c>
      <c r="G226" s="184" t="s">
        <v>156</v>
      </c>
      <c r="H226" s="185">
        <v>153.30000000000001</v>
      </c>
      <c r="I226" s="186"/>
      <c r="J226" s="187">
        <f>ROUND(I226*H226,2)</f>
        <v>0</v>
      </c>
      <c r="K226" s="183" t="s">
        <v>163</v>
      </c>
      <c r="L226" s="38"/>
      <c r="M226" s="188" t="s">
        <v>1</v>
      </c>
      <c r="N226" s="189" t="s">
        <v>43</v>
      </c>
      <c r="O226" s="70"/>
      <c r="P226" s="190">
        <f>O226*H226</f>
        <v>0</v>
      </c>
      <c r="Q226" s="190">
        <v>0</v>
      </c>
      <c r="R226" s="190">
        <f>Q226*H226</f>
        <v>0</v>
      </c>
      <c r="S226" s="190">
        <v>0</v>
      </c>
      <c r="T226" s="191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2" t="s">
        <v>157</v>
      </c>
      <c r="AT226" s="192" t="s">
        <v>153</v>
      </c>
      <c r="AU226" s="192" t="s">
        <v>87</v>
      </c>
      <c r="AY226" s="16" t="s">
        <v>151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6" t="s">
        <v>83</v>
      </c>
      <c r="BK226" s="193">
        <f>ROUND(I226*H226,2)</f>
        <v>0</v>
      </c>
      <c r="BL226" s="16" t="s">
        <v>157</v>
      </c>
      <c r="BM226" s="192" t="s">
        <v>321</v>
      </c>
    </row>
    <row r="227" spans="1:65" s="2" customFormat="1" ht="11.25">
      <c r="A227" s="33"/>
      <c r="B227" s="34"/>
      <c r="C227" s="35"/>
      <c r="D227" s="194" t="s">
        <v>159</v>
      </c>
      <c r="E227" s="35"/>
      <c r="F227" s="195" t="s">
        <v>322</v>
      </c>
      <c r="G227" s="35"/>
      <c r="H227" s="35"/>
      <c r="I227" s="196"/>
      <c r="J227" s="35"/>
      <c r="K227" s="35"/>
      <c r="L227" s="38"/>
      <c r="M227" s="197"/>
      <c r="N227" s="19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159</v>
      </c>
      <c r="AU227" s="16" t="s">
        <v>87</v>
      </c>
    </row>
    <row r="228" spans="1:65" s="2" customFormat="1" ht="11.25">
      <c r="A228" s="33"/>
      <c r="B228" s="34"/>
      <c r="C228" s="35"/>
      <c r="D228" s="199" t="s">
        <v>166</v>
      </c>
      <c r="E228" s="35"/>
      <c r="F228" s="200" t="s">
        <v>323</v>
      </c>
      <c r="G228" s="35"/>
      <c r="H228" s="35"/>
      <c r="I228" s="196"/>
      <c r="J228" s="35"/>
      <c r="K228" s="35"/>
      <c r="L228" s="38"/>
      <c r="M228" s="197"/>
      <c r="N228" s="198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166</v>
      </c>
      <c r="AU228" s="16" t="s">
        <v>87</v>
      </c>
    </row>
    <row r="229" spans="1:65" s="13" customFormat="1" ht="11.25">
      <c r="B229" s="201"/>
      <c r="C229" s="202"/>
      <c r="D229" s="194" t="s">
        <v>168</v>
      </c>
      <c r="E229" s="203" t="s">
        <v>1</v>
      </c>
      <c r="F229" s="204" t="s">
        <v>97</v>
      </c>
      <c r="G229" s="202"/>
      <c r="H229" s="205">
        <v>153.30000000000001</v>
      </c>
      <c r="I229" s="206"/>
      <c r="J229" s="202"/>
      <c r="K229" s="202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168</v>
      </c>
      <c r="AU229" s="211" t="s">
        <v>87</v>
      </c>
      <c r="AV229" s="13" t="s">
        <v>87</v>
      </c>
      <c r="AW229" s="13" t="s">
        <v>33</v>
      </c>
      <c r="AX229" s="13" t="s">
        <v>83</v>
      </c>
      <c r="AY229" s="211" t="s">
        <v>151</v>
      </c>
    </row>
    <row r="230" spans="1:65" s="12" customFormat="1" ht="22.9" customHeight="1">
      <c r="B230" s="165"/>
      <c r="C230" s="166"/>
      <c r="D230" s="167" t="s">
        <v>77</v>
      </c>
      <c r="E230" s="179" t="s">
        <v>182</v>
      </c>
      <c r="F230" s="179" t="s">
        <v>324</v>
      </c>
      <c r="G230" s="166"/>
      <c r="H230" s="166"/>
      <c r="I230" s="169"/>
      <c r="J230" s="180">
        <f>BK230</f>
        <v>0</v>
      </c>
      <c r="K230" s="166"/>
      <c r="L230" s="171"/>
      <c r="M230" s="172"/>
      <c r="N230" s="173"/>
      <c r="O230" s="173"/>
      <c r="P230" s="174">
        <f>SUM(P231:P261)</f>
        <v>0</v>
      </c>
      <c r="Q230" s="173"/>
      <c r="R230" s="174">
        <f>SUM(R231:R261)</f>
        <v>51.746575999999997</v>
      </c>
      <c r="S230" s="173"/>
      <c r="T230" s="175">
        <f>SUM(T231:T261)</f>
        <v>0</v>
      </c>
      <c r="AR230" s="176" t="s">
        <v>83</v>
      </c>
      <c r="AT230" s="177" t="s">
        <v>77</v>
      </c>
      <c r="AU230" s="177" t="s">
        <v>83</v>
      </c>
      <c r="AY230" s="176" t="s">
        <v>151</v>
      </c>
      <c r="BK230" s="178">
        <f>SUM(BK231:BK261)</f>
        <v>0</v>
      </c>
    </row>
    <row r="231" spans="1:65" s="2" customFormat="1" ht="24.2" customHeight="1">
      <c r="A231" s="33"/>
      <c r="B231" s="34"/>
      <c r="C231" s="181" t="s">
        <v>325</v>
      </c>
      <c r="D231" s="181" t="s">
        <v>153</v>
      </c>
      <c r="E231" s="182" t="s">
        <v>326</v>
      </c>
      <c r="F231" s="183" t="s">
        <v>327</v>
      </c>
      <c r="G231" s="184" t="s">
        <v>156</v>
      </c>
      <c r="H231" s="185">
        <v>331.85</v>
      </c>
      <c r="I231" s="186"/>
      <c r="J231" s="187">
        <f>ROUND(I231*H231,2)</f>
        <v>0</v>
      </c>
      <c r="K231" s="183" t="s">
        <v>163</v>
      </c>
      <c r="L231" s="38"/>
      <c r="M231" s="188" t="s">
        <v>1</v>
      </c>
      <c r="N231" s="189" t="s">
        <v>43</v>
      </c>
      <c r="O231" s="70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2" t="s">
        <v>157</v>
      </c>
      <c r="AT231" s="192" t="s">
        <v>153</v>
      </c>
      <c r="AU231" s="192" t="s">
        <v>87</v>
      </c>
      <c r="AY231" s="16" t="s">
        <v>151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6" t="s">
        <v>83</v>
      </c>
      <c r="BK231" s="193">
        <f>ROUND(I231*H231,2)</f>
        <v>0</v>
      </c>
      <c r="BL231" s="16" t="s">
        <v>157</v>
      </c>
      <c r="BM231" s="192" t="s">
        <v>328</v>
      </c>
    </row>
    <row r="232" spans="1:65" s="2" customFormat="1" ht="19.5">
      <c r="A232" s="33"/>
      <c r="B232" s="34"/>
      <c r="C232" s="35"/>
      <c r="D232" s="194" t="s">
        <v>159</v>
      </c>
      <c r="E232" s="35"/>
      <c r="F232" s="195" t="s">
        <v>329</v>
      </c>
      <c r="G232" s="35"/>
      <c r="H232" s="35"/>
      <c r="I232" s="196"/>
      <c r="J232" s="35"/>
      <c r="K232" s="35"/>
      <c r="L232" s="38"/>
      <c r="M232" s="197"/>
      <c r="N232" s="198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159</v>
      </c>
      <c r="AU232" s="16" t="s">
        <v>87</v>
      </c>
    </row>
    <row r="233" spans="1:65" s="2" customFormat="1" ht="11.25">
      <c r="A233" s="33"/>
      <c r="B233" s="34"/>
      <c r="C233" s="35"/>
      <c r="D233" s="199" t="s">
        <v>166</v>
      </c>
      <c r="E233" s="35"/>
      <c r="F233" s="200" t="s">
        <v>330</v>
      </c>
      <c r="G233" s="35"/>
      <c r="H233" s="35"/>
      <c r="I233" s="196"/>
      <c r="J233" s="35"/>
      <c r="K233" s="35"/>
      <c r="L233" s="38"/>
      <c r="M233" s="197"/>
      <c r="N233" s="19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166</v>
      </c>
      <c r="AU233" s="16" t="s">
        <v>87</v>
      </c>
    </row>
    <row r="234" spans="1:65" s="13" customFormat="1" ht="11.25">
      <c r="B234" s="201"/>
      <c r="C234" s="202"/>
      <c r="D234" s="194" t="s">
        <v>168</v>
      </c>
      <c r="E234" s="203" t="s">
        <v>1</v>
      </c>
      <c r="F234" s="204" t="s">
        <v>113</v>
      </c>
      <c r="G234" s="202"/>
      <c r="H234" s="205">
        <v>331.85</v>
      </c>
      <c r="I234" s="206"/>
      <c r="J234" s="202"/>
      <c r="K234" s="202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168</v>
      </c>
      <c r="AU234" s="211" t="s">
        <v>87</v>
      </c>
      <c r="AV234" s="13" t="s">
        <v>87</v>
      </c>
      <c r="AW234" s="13" t="s">
        <v>33</v>
      </c>
      <c r="AX234" s="13" t="s">
        <v>83</v>
      </c>
      <c r="AY234" s="211" t="s">
        <v>151</v>
      </c>
    </row>
    <row r="235" spans="1:65" s="2" customFormat="1" ht="16.5" customHeight="1">
      <c r="A235" s="33"/>
      <c r="B235" s="34"/>
      <c r="C235" s="223" t="s">
        <v>331</v>
      </c>
      <c r="D235" s="223" t="s">
        <v>293</v>
      </c>
      <c r="E235" s="224" t="s">
        <v>332</v>
      </c>
      <c r="F235" s="225" t="s">
        <v>333</v>
      </c>
      <c r="G235" s="226" t="s">
        <v>262</v>
      </c>
      <c r="H235" s="227">
        <v>3.524</v>
      </c>
      <c r="I235" s="228"/>
      <c r="J235" s="229">
        <f>ROUND(I235*H235,2)</f>
        <v>0</v>
      </c>
      <c r="K235" s="225" t="s">
        <v>163</v>
      </c>
      <c r="L235" s="230"/>
      <c r="M235" s="231" t="s">
        <v>1</v>
      </c>
      <c r="N235" s="232" t="s">
        <v>43</v>
      </c>
      <c r="O235" s="70"/>
      <c r="P235" s="190">
        <f>O235*H235</f>
        <v>0</v>
      </c>
      <c r="Q235" s="190">
        <v>1</v>
      </c>
      <c r="R235" s="190">
        <f>Q235*H235</f>
        <v>3.524</v>
      </c>
      <c r="S235" s="190">
        <v>0</v>
      </c>
      <c r="T235" s="191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2" t="s">
        <v>202</v>
      </c>
      <c r="AT235" s="192" t="s">
        <v>293</v>
      </c>
      <c r="AU235" s="192" t="s">
        <v>87</v>
      </c>
      <c r="AY235" s="16" t="s">
        <v>151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6" t="s">
        <v>83</v>
      </c>
      <c r="BK235" s="193">
        <f>ROUND(I235*H235,2)</f>
        <v>0</v>
      </c>
      <c r="BL235" s="16" t="s">
        <v>157</v>
      </c>
      <c r="BM235" s="192" t="s">
        <v>334</v>
      </c>
    </row>
    <row r="236" spans="1:65" s="2" customFormat="1" ht="11.25">
      <c r="A236" s="33"/>
      <c r="B236" s="34"/>
      <c r="C236" s="35"/>
      <c r="D236" s="194" t="s">
        <v>159</v>
      </c>
      <c r="E236" s="35"/>
      <c r="F236" s="195" t="s">
        <v>333</v>
      </c>
      <c r="G236" s="35"/>
      <c r="H236" s="35"/>
      <c r="I236" s="196"/>
      <c r="J236" s="35"/>
      <c r="K236" s="35"/>
      <c r="L236" s="38"/>
      <c r="M236" s="197"/>
      <c r="N236" s="198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159</v>
      </c>
      <c r="AU236" s="16" t="s">
        <v>87</v>
      </c>
    </row>
    <row r="237" spans="1:65" s="13" customFormat="1" ht="11.25">
      <c r="B237" s="201"/>
      <c r="C237" s="202"/>
      <c r="D237" s="194" t="s">
        <v>168</v>
      </c>
      <c r="E237" s="203" t="s">
        <v>1</v>
      </c>
      <c r="F237" s="204" t="s">
        <v>335</v>
      </c>
      <c r="G237" s="202"/>
      <c r="H237" s="205">
        <v>3.524</v>
      </c>
      <c r="I237" s="206"/>
      <c r="J237" s="202"/>
      <c r="K237" s="202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168</v>
      </c>
      <c r="AU237" s="211" t="s">
        <v>87</v>
      </c>
      <c r="AV237" s="13" t="s">
        <v>87</v>
      </c>
      <c r="AW237" s="13" t="s">
        <v>33</v>
      </c>
      <c r="AX237" s="13" t="s">
        <v>83</v>
      </c>
      <c r="AY237" s="211" t="s">
        <v>151</v>
      </c>
    </row>
    <row r="238" spans="1:65" s="2" customFormat="1" ht="16.5" customHeight="1">
      <c r="A238" s="33"/>
      <c r="B238" s="34"/>
      <c r="C238" s="181" t="s">
        <v>336</v>
      </c>
      <c r="D238" s="181" t="s">
        <v>153</v>
      </c>
      <c r="E238" s="182" t="s">
        <v>337</v>
      </c>
      <c r="F238" s="183" t="s">
        <v>338</v>
      </c>
      <c r="G238" s="184" t="s">
        <v>156</v>
      </c>
      <c r="H238" s="185">
        <v>331.85</v>
      </c>
      <c r="I238" s="186"/>
      <c r="J238" s="187">
        <f>ROUND(I238*H238,2)</f>
        <v>0</v>
      </c>
      <c r="K238" s="183" t="s">
        <v>163</v>
      </c>
      <c r="L238" s="38"/>
      <c r="M238" s="188" t="s">
        <v>1</v>
      </c>
      <c r="N238" s="189" t="s">
        <v>43</v>
      </c>
      <c r="O238" s="70"/>
      <c r="P238" s="190">
        <f>O238*H238</f>
        <v>0</v>
      </c>
      <c r="Q238" s="190">
        <v>0</v>
      </c>
      <c r="R238" s="190">
        <f>Q238*H238</f>
        <v>0</v>
      </c>
      <c r="S238" s="190">
        <v>0</v>
      </c>
      <c r="T238" s="19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2" t="s">
        <v>157</v>
      </c>
      <c r="AT238" s="192" t="s">
        <v>153</v>
      </c>
      <c r="AU238" s="192" t="s">
        <v>87</v>
      </c>
      <c r="AY238" s="16" t="s">
        <v>151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6" t="s">
        <v>83</v>
      </c>
      <c r="BK238" s="193">
        <f>ROUND(I238*H238,2)</f>
        <v>0</v>
      </c>
      <c r="BL238" s="16" t="s">
        <v>157</v>
      </c>
      <c r="BM238" s="192" t="s">
        <v>339</v>
      </c>
    </row>
    <row r="239" spans="1:65" s="2" customFormat="1" ht="11.25">
      <c r="A239" s="33"/>
      <c r="B239" s="34"/>
      <c r="C239" s="35"/>
      <c r="D239" s="194" t="s">
        <v>159</v>
      </c>
      <c r="E239" s="35"/>
      <c r="F239" s="195" t="s">
        <v>340</v>
      </c>
      <c r="G239" s="35"/>
      <c r="H239" s="35"/>
      <c r="I239" s="196"/>
      <c r="J239" s="35"/>
      <c r="K239" s="35"/>
      <c r="L239" s="38"/>
      <c r="M239" s="197"/>
      <c r="N239" s="198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159</v>
      </c>
      <c r="AU239" s="16" t="s">
        <v>87</v>
      </c>
    </row>
    <row r="240" spans="1:65" s="2" customFormat="1" ht="11.25">
      <c r="A240" s="33"/>
      <c r="B240" s="34"/>
      <c r="C240" s="35"/>
      <c r="D240" s="199" t="s">
        <v>166</v>
      </c>
      <c r="E240" s="35"/>
      <c r="F240" s="200" t="s">
        <v>341</v>
      </c>
      <c r="G240" s="35"/>
      <c r="H240" s="35"/>
      <c r="I240" s="196"/>
      <c r="J240" s="35"/>
      <c r="K240" s="35"/>
      <c r="L240" s="38"/>
      <c r="M240" s="197"/>
      <c r="N240" s="19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166</v>
      </c>
      <c r="AU240" s="16" t="s">
        <v>87</v>
      </c>
    </row>
    <row r="241" spans="1:65" s="13" customFormat="1" ht="11.25">
      <c r="B241" s="201"/>
      <c r="C241" s="202"/>
      <c r="D241" s="194" t="s">
        <v>168</v>
      </c>
      <c r="E241" s="203" t="s">
        <v>1</v>
      </c>
      <c r="F241" s="204" t="s">
        <v>342</v>
      </c>
      <c r="G241" s="202"/>
      <c r="H241" s="205">
        <v>115.45</v>
      </c>
      <c r="I241" s="206"/>
      <c r="J241" s="202"/>
      <c r="K241" s="202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168</v>
      </c>
      <c r="AU241" s="211" t="s">
        <v>87</v>
      </c>
      <c r="AV241" s="13" t="s">
        <v>87</v>
      </c>
      <c r="AW241" s="13" t="s">
        <v>33</v>
      </c>
      <c r="AX241" s="13" t="s">
        <v>78</v>
      </c>
      <c r="AY241" s="211" t="s">
        <v>151</v>
      </c>
    </row>
    <row r="242" spans="1:65" s="13" customFormat="1" ht="11.25">
      <c r="B242" s="201"/>
      <c r="C242" s="202"/>
      <c r="D242" s="194" t="s">
        <v>168</v>
      </c>
      <c r="E242" s="203" t="s">
        <v>1</v>
      </c>
      <c r="F242" s="204" t="s">
        <v>343</v>
      </c>
      <c r="G242" s="202"/>
      <c r="H242" s="205">
        <v>216.4</v>
      </c>
      <c r="I242" s="206"/>
      <c r="J242" s="202"/>
      <c r="K242" s="202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168</v>
      </c>
      <c r="AU242" s="211" t="s">
        <v>87</v>
      </c>
      <c r="AV242" s="13" t="s">
        <v>87</v>
      </c>
      <c r="AW242" s="13" t="s">
        <v>33</v>
      </c>
      <c r="AX242" s="13" t="s">
        <v>78</v>
      </c>
      <c r="AY242" s="211" t="s">
        <v>151</v>
      </c>
    </row>
    <row r="243" spans="1:65" s="14" customFormat="1" ht="11.25">
      <c r="B243" s="212"/>
      <c r="C243" s="213"/>
      <c r="D243" s="194" t="s">
        <v>168</v>
      </c>
      <c r="E243" s="214" t="s">
        <v>1</v>
      </c>
      <c r="F243" s="215" t="s">
        <v>225</v>
      </c>
      <c r="G243" s="213"/>
      <c r="H243" s="216">
        <v>331.85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AT243" s="222" t="s">
        <v>168</v>
      </c>
      <c r="AU243" s="222" t="s">
        <v>87</v>
      </c>
      <c r="AV243" s="14" t="s">
        <v>157</v>
      </c>
      <c r="AW243" s="14" t="s">
        <v>33</v>
      </c>
      <c r="AX243" s="14" t="s">
        <v>83</v>
      </c>
      <c r="AY243" s="222" t="s">
        <v>151</v>
      </c>
    </row>
    <row r="244" spans="1:65" s="2" customFormat="1" ht="16.5" customHeight="1">
      <c r="A244" s="33"/>
      <c r="B244" s="34"/>
      <c r="C244" s="181" t="s">
        <v>344</v>
      </c>
      <c r="D244" s="181" t="s">
        <v>153</v>
      </c>
      <c r="E244" s="182" t="s">
        <v>345</v>
      </c>
      <c r="F244" s="183" t="s">
        <v>346</v>
      </c>
      <c r="G244" s="184" t="s">
        <v>156</v>
      </c>
      <c r="H244" s="185">
        <v>216.4</v>
      </c>
      <c r="I244" s="186"/>
      <c r="J244" s="187">
        <f>ROUND(I244*H244,2)</f>
        <v>0</v>
      </c>
      <c r="K244" s="183" t="s">
        <v>163</v>
      </c>
      <c r="L244" s="38"/>
      <c r="M244" s="188" t="s">
        <v>1</v>
      </c>
      <c r="N244" s="189" t="s">
        <v>43</v>
      </c>
      <c r="O244" s="70"/>
      <c r="P244" s="190">
        <f>O244*H244</f>
        <v>0</v>
      </c>
      <c r="Q244" s="190">
        <v>0</v>
      </c>
      <c r="R244" s="190">
        <f>Q244*H244</f>
        <v>0</v>
      </c>
      <c r="S244" s="190">
        <v>0</v>
      </c>
      <c r="T244" s="19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2" t="s">
        <v>157</v>
      </c>
      <c r="AT244" s="192" t="s">
        <v>153</v>
      </c>
      <c r="AU244" s="192" t="s">
        <v>87</v>
      </c>
      <c r="AY244" s="16" t="s">
        <v>151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6" t="s">
        <v>83</v>
      </c>
      <c r="BK244" s="193">
        <f>ROUND(I244*H244,2)</f>
        <v>0</v>
      </c>
      <c r="BL244" s="16" t="s">
        <v>157</v>
      </c>
      <c r="BM244" s="192" t="s">
        <v>347</v>
      </c>
    </row>
    <row r="245" spans="1:65" s="2" customFormat="1" ht="11.25">
      <c r="A245" s="33"/>
      <c r="B245" s="34"/>
      <c r="C245" s="35"/>
      <c r="D245" s="194" t="s">
        <v>159</v>
      </c>
      <c r="E245" s="35"/>
      <c r="F245" s="195" t="s">
        <v>348</v>
      </c>
      <c r="G245" s="35"/>
      <c r="H245" s="35"/>
      <c r="I245" s="196"/>
      <c r="J245" s="35"/>
      <c r="K245" s="35"/>
      <c r="L245" s="38"/>
      <c r="M245" s="197"/>
      <c r="N245" s="198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159</v>
      </c>
      <c r="AU245" s="16" t="s">
        <v>87</v>
      </c>
    </row>
    <row r="246" spans="1:65" s="2" customFormat="1" ht="11.25">
      <c r="A246" s="33"/>
      <c r="B246" s="34"/>
      <c r="C246" s="35"/>
      <c r="D246" s="199" t="s">
        <v>166</v>
      </c>
      <c r="E246" s="35"/>
      <c r="F246" s="200" t="s">
        <v>349</v>
      </c>
      <c r="G246" s="35"/>
      <c r="H246" s="35"/>
      <c r="I246" s="196"/>
      <c r="J246" s="35"/>
      <c r="K246" s="35"/>
      <c r="L246" s="38"/>
      <c r="M246" s="197"/>
      <c r="N246" s="198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166</v>
      </c>
      <c r="AU246" s="16" t="s">
        <v>87</v>
      </c>
    </row>
    <row r="247" spans="1:65" s="13" customFormat="1" ht="11.25">
      <c r="B247" s="201"/>
      <c r="C247" s="202"/>
      <c r="D247" s="194" t="s">
        <v>168</v>
      </c>
      <c r="E247" s="203" t="s">
        <v>1</v>
      </c>
      <c r="F247" s="204" t="s">
        <v>343</v>
      </c>
      <c r="G247" s="202"/>
      <c r="H247" s="205">
        <v>216.4</v>
      </c>
      <c r="I247" s="206"/>
      <c r="J247" s="202"/>
      <c r="K247" s="202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168</v>
      </c>
      <c r="AU247" s="211" t="s">
        <v>87</v>
      </c>
      <c r="AV247" s="13" t="s">
        <v>87</v>
      </c>
      <c r="AW247" s="13" t="s">
        <v>33</v>
      </c>
      <c r="AX247" s="13" t="s">
        <v>83</v>
      </c>
      <c r="AY247" s="211" t="s">
        <v>151</v>
      </c>
    </row>
    <row r="248" spans="1:65" s="2" customFormat="1" ht="21.75" customHeight="1">
      <c r="A248" s="33"/>
      <c r="B248" s="34"/>
      <c r="C248" s="181" t="s">
        <v>350</v>
      </c>
      <c r="D248" s="181" t="s">
        <v>153</v>
      </c>
      <c r="E248" s="182" t="s">
        <v>351</v>
      </c>
      <c r="F248" s="183" t="s">
        <v>352</v>
      </c>
      <c r="G248" s="184" t="s">
        <v>156</v>
      </c>
      <c r="H248" s="185">
        <v>216.4</v>
      </c>
      <c r="I248" s="186"/>
      <c r="J248" s="187">
        <f>ROUND(I248*H248,2)</f>
        <v>0</v>
      </c>
      <c r="K248" s="183" t="s">
        <v>163</v>
      </c>
      <c r="L248" s="38"/>
      <c r="M248" s="188" t="s">
        <v>1</v>
      </c>
      <c r="N248" s="189" t="s">
        <v>43</v>
      </c>
      <c r="O248" s="70"/>
      <c r="P248" s="190">
        <f>O248*H248</f>
        <v>0</v>
      </c>
      <c r="Q248" s="190">
        <v>8.9219999999999994E-2</v>
      </c>
      <c r="R248" s="190">
        <f>Q248*H248</f>
        <v>19.307207999999999</v>
      </c>
      <c r="S248" s="190">
        <v>0</v>
      </c>
      <c r="T248" s="191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2" t="s">
        <v>157</v>
      </c>
      <c r="AT248" s="192" t="s">
        <v>153</v>
      </c>
      <c r="AU248" s="192" t="s">
        <v>87</v>
      </c>
      <c r="AY248" s="16" t="s">
        <v>151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6" t="s">
        <v>83</v>
      </c>
      <c r="BK248" s="193">
        <f>ROUND(I248*H248,2)</f>
        <v>0</v>
      </c>
      <c r="BL248" s="16" t="s">
        <v>157</v>
      </c>
      <c r="BM248" s="192" t="s">
        <v>353</v>
      </c>
    </row>
    <row r="249" spans="1:65" s="2" customFormat="1" ht="29.25">
      <c r="A249" s="33"/>
      <c r="B249" s="34"/>
      <c r="C249" s="35"/>
      <c r="D249" s="194" t="s">
        <v>159</v>
      </c>
      <c r="E249" s="35"/>
      <c r="F249" s="195" t="s">
        <v>354</v>
      </c>
      <c r="G249" s="35"/>
      <c r="H249" s="35"/>
      <c r="I249" s="196"/>
      <c r="J249" s="35"/>
      <c r="K249" s="35"/>
      <c r="L249" s="38"/>
      <c r="M249" s="197"/>
      <c r="N249" s="198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159</v>
      </c>
      <c r="AU249" s="16" t="s">
        <v>87</v>
      </c>
    </row>
    <row r="250" spans="1:65" s="2" customFormat="1" ht="11.25">
      <c r="A250" s="33"/>
      <c r="B250" s="34"/>
      <c r="C250" s="35"/>
      <c r="D250" s="199" t="s">
        <v>166</v>
      </c>
      <c r="E250" s="35"/>
      <c r="F250" s="200" t="s">
        <v>355</v>
      </c>
      <c r="G250" s="35"/>
      <c r="H250" s="35"/>
      <c r="I250" s="196"/>
      <c r="J250" s="35"/>
      <c r="K250" s="35"/>
      <c r="L250" s="38"/>
      <c r="M250" s="197"/>
      <c r="N250" s="198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166</v>
      </c>
      <c r="AU250" s="16" t="s">
        <v>87</v>
      </c>
    </row>
    <row r="251" spans="1:65" s="13" customFormat="1" ht="11.25">
      <c r="B251" s="201"/>
      <c r="C251" s="202"/>
      <c r="D251" s="194" t="s">
        <v>168</v>
      </c>
      <c r="E251" s="203" t="s">
        <v>1</v>
      </c>
      <c r="F251" s="204" t="s">
        <v>343</v>
      </c>
      <c r="G251" s="202"/>
      <c r="H251" s="205">
        <v>216.4</v>
      </c>
      <c r="I251" s="206"/>
      <c r="J251" s="202"/>
      <c r="K251" s="202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168</v>
      </c>
      <c r="AU251" s="211" t="s">
        <v>87</v>
      </c>
      <c r="AV251" s="13" t="s">
        <v>87</v>
      </c>
      <c r="AW251" s="13" t="s">
        <v>33</v>
      </c>
      <c r="AX251" s="13" t="s">
        <v>83</v>
      </c>
      <c r="AY251" s="211" t="s">
        <v>151</v>
      </c>
    </row>
    <row r="252" spans="1:65" s="2" customFormat="1" ht="16.5" customHeight="1">
      <c r="A252" s="33"/>
      <c r="B252" s="34"/>
      <c r="C252" s="223" t="s">
        <v>356</v>
      </c>
      <c r="D252" s="223" t="s">
        <v>293</v>
      </c>
      <c r="E252" s="224" t="s">
        <v>357</v>
      </c>
      <c r="F252" s="225" t="s">
        <v>358</v>
      </c>
      <c r="G252" s="226" t="s">
        <v>156</v>
      </c>
      <c r="H252" s="227">
        <v>14.076000000000001</v>
      </c>
      <c r="I252" s="228"/>
      <c r="J252" s="229">
        <f>ROUND(I252*H252,2)</f>
        <v>0</v>
      </c>
      <c r="K252" s="225" t="s">
        <v>163</v>
      </c>
      <c r="L252" s="230"/>
      <c r="M252" s="231" t="s">
        <v>1</v>
      </c>
      <c r="N252" s="232" t="s">
        <v>43</v>
      </c>
      <c r="O252" s="70"/>
      <c r="P252" s="190">
        <f>O252*H252</f>
        <v>0</v>
      </c>
      <c r="Q252" s="190">
        <v>0.13100000000000001</v>
      </c>
      <c r="R252" s="190">
        <f>Q252*H252</f>
        <v>1.8439560000000002</v>
      </c>
      <c r="S252" s="190">
        <v>0</v>
      </c>
      <c r="T252" s="191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2" t="s">
        <v>202</v>
      </c>
      <c r="AT252" s="192" t="s">
        <v>293</v>
      </c>
      <c r="AU252" s="192" t="s">
        <v>87</v>
      </c>
      <c r="AY252" s="16" t="s">
        <v>151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6" t="s">
        <v>83</v>
      </c>
      <c r="BK252" s="193">
        <f>ROUND(I252*H252,2)</f>
        <v>0</v>
      </c>
      <c r="BL252" s="16" t="s">
        <v>157</v>
      </c>
      <c r="BM252" s="192" t="s">
        <v>359</v>
      </c>
    </row>
    <row r="253" spans="1:65" s="2" customFormat="1" ht="11.25">
      <c r="A253" s="33"/>
      <c r="B253" s="34"/>
      <c r="C253" s="35"/>
      <c r="D253" s="194" t="s">
        <v>159</v>
      </c>
      <c r="E253" s="35"/>
      <c r="F253" s="195" t="s">
        <v>358</v>
      </c>
      <c r="G253" s="35"/>
      <c r="H253" s="35"/>
      <c r="I253" s="196"/>
      <c r="J253" s="35"/>
      <c r="K253" s="35"/>
      <c r="L253" s="38"/>
      <c r="M253" s="197"/>
      <c r="N253" s="198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159</v>
      </c>
      <c r="AU253" s="16" t="s">
        <v>87</v>
      </c>
    </row>
    <row r="254" spans="1:65" s="13" customFormat="1" ht="11.25">
      <c r="B254" s="201"/>
      <c r="C254" s="202"/>
      <c r="D254" s="194" t="s">
        <v>168</v>
      </c>
      <c r="E254" s="202"/>
      <c r="F254" s="204" t="s">
        <v>360</v>
      </c>
      <c r="G254" s="202"/>
      <c r="H254" s="205">
        <v>14.076000000000001</v>
      </c>
      <c r="I254" s="206"/>
      <c r="J254" s="202"/>
      <c r="K254" s="202"/>
      <c r="L254" s="207"/>
      <c r="M254" s="208"/>
      <c r="N254" s="209"/>
      <c r="O254" s="209"/>
      <c r="P254" s="209"/>
      <c r="Q254" s="209"/>
      <c r="R254" s="209"/>
      <c r="S254" s="209"/>
      <c r="T254" s="210"/>
      <c r="AT254" s="211" t="s">
        <v>168</v>
      </c>
      <c r="AU254" s="211" t="s">
        <v>87</v>
      </c>
      <c r="AV254" s="13" t="s">
        <v>87</v>
      </c>
      <c r="AW254" s="13" t="s">
        <v>4</v>
      </c>
      <c r="AX254" s="13" t="s">
        <v>83</v>
      </c>
      <c r="AY254" s="211" t="s">
        <v>151</v>
      </c>
    </row>
    <row r="255" spans="1:65" s="2" customFormat="1" ht="16.5" customHeight="1">
      <c r="A255" s="33"/>
      <c r="B255" s="34"/>
      <c r="C255" s="223" t="s">
        <v>361</v>
      </c>
      <c r="D255" s="223" t="s">
        <v>293</v>
      </c>
      <c r="E255" s="224" t="s">
        <v>362</v>
      </c>
      <c r="F255" s="225" t="s">
        <v>363</v>
      </c>
      <c r="G255" s="226" t="s">
        <v>156</v>
      </c>
      <c r="H255" s="227">
        <v>206.65199999999999</v>
      </c>
      <c r="I255" s="228"/>
      <c r="J255" s="229">
        <f>ROUND(I255*H255,2)</f>
        <v>0</v>
      </c>
      <c r="K255" s="225" t="s">
        <v>163</v>
      </c>
      <c r="L255" s="230"/>
      <c r="M255" s="231" t="s">
        <v>1</v>
      </c>
      <c r="N255" s="232" t="s">
        <v>43</v>
      </c>
      <c r="O255" s="70"/>
      <c r="P255" s="190">
        <f>O255*H255</f>
        <v>0</v>
      </c>
      <c r="Q255" s="190">
        <v>0.13100000000000001</v>
      </c>
      <c r="R255" s="190">
        <f>Q255*H255</f>
        <v>27.071411999999999</v>
      </c>
      <c r="S255" s="190">
        <v>0</v>
      </c>
      <c r="T255" s="191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2" t="s">
        <v>202</v>
      </c>
      <c r="AT255" s="192" t="s">
        <v>293</v>
      </c>
      <c r="AU255" s="192" t="s">
        <v>87</v>
      </c>
      <c r="AY255" s="16" t="s">
        <v>151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6" t="s">
        <v>83</v>
      </c>
      <c r="BK255" s="193">
        <f>ROUND(I255*H255,2)</f>
        <v>0</v>
      </c>
      <c r="BL255" s="16" t="s">
        <v>157</v>
      </c>
      <c r="BM255" s="192" t="s">
        <v>364</v>
      </c>
    </row>
    <row r="256" spans="1:65" s="2" customFormat="1" ht="11.25">
      <c r="A256" s="33"/>
      <c r="B256" s="34"/>
      <c r="C256" s="35"/>
      <c r="D256" s="194" t="s">
        <v>159</v>
      </c>
      <c r="E256" s="35"/>
      <c r="F256" s="195" t="s">
        <v>363</v>
      </c>
      <c r="G256" s="35"/>
      <c r="H256" s="35"/>
      <c r="I256" s="196"/>
      <c r="J256" s="35"/>
      <c r="K256" s="35"/>
      <c r="L256" s="38"/>
      <c r="M256" s="197"/>
      <c r="N256" s="198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159</v>
      </c>
      <c r="AU256" s="16" t="s">
        <v>87</v>
      </c>
    </row>
    <row r="257" spans="1:65" s="13" customFormat="1" ht="11.25">
      <c r="B257" s="201"/>
      <c r="C257" s="202"/>
      <c r="D257" s="194" t="s">
        <v>168</v>
      </c>
      <c r="E257" s="202"/>
      <c r="F257" s="204" t="s">
        <v>365</v>
      </c>
      <c r="G257" s="202"/>
      <c r="H257" s="205">
        <v>206.65199999999999</v>
      </c>
      <c r="I257" s="206"/>
      <c r="J257" s="202"/>
      <c r="K257" s="202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168</v>
      </c>
      <c r="AU257" s="211" t="s">
        <v>87</v>
      </c>
      <c r="AV257" s="13" t="s">
        <v>87</v>
      </c>
      <c r="AW257" s="13" t="s">
        <v>4</v>
      </c>
      <c r="AX257" s="13" t="s">
        <v>83</v>
      </c>
      <c r="AY257" s="211" t="s">
        <v>151</v>
      </c>
    </row>
    <row r="258" spans="1:65" s="2" customFormat="1" ht="21.75" customHeight="1">
      <c r="A258" s="33"/>
      <c r="B258" s="34"/>
      <c r="C258" s="181" t="s">
        <v>366</v>
      </c>
      <c r="D258" s="181" t="s">
        <v>153</v>
      </c>
      <c r="E258" s="182" t="s">
        <v>367</v>
      </c>
      <c r="F258" s="183" t="s">
        <v>368</v>
      </c>
      <c r="G258" s="184" t="s">
        <v>156</v>
      </c>
      <c r="H258" s="185">
        <v>216.4</v>
      </c>
      <c r="I258" s="186"/>
      <c r="J258" s="187">
        <f>ROUND(I258*H258,2)</f>
        <v>0</v>
      </c>
      <c r="K258" s="183" t="s">
        <v>163</v>
      </c>
      <c r="L258" s="38"/>
      <c r="M258" s="188" t="s">
        <v>1</v>
      </c>
      <c r="N258" s="189" t="s">
        <v>43</v>
      </c>
      <c r="O258" s="70"/>
      <c r="P258" s="190">
        <f>O258*H258</f>
        <v>0</v>
      </c>
      <c r="Q258" s="190">
        <v>0</v>
      </c>
      <c r="R258" s="190">
        <f>Q258*H258</f>
        <v>0</v>
      </c>
      <c r="S258" s="190">
        <v>0</v>
      </c>
      <c r="T258" s="191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2" t="s">
        <v>157</v>
      </c>
      <c r="AT258" s="192" t="s">
        <v>153</v>
      </c>
      <c r="AU258" s="192" t="s">
        <v>87</v>
      </c>
      <c r="AY258" s="16" t="s">
        <v>151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6" t="s">
        <v>83</v>
      </c>
      <c r="BK258" s="193">
        <f>ROUND(I258*H258,2)</f>
        <v>0</v>
      </c>
      <c r="BL258" s="16" t="s">
        <v>157</v>
      </c>
      <c r="BM258" s="192" t="s">
        <v>369</v>
      </c>
    </row>
    <row r="259" spans="1:65" s="2" customFormat="1" ht="29.25">
      <c r="A259" s="33"/>
      <c r="B259" s="34"/>
      <c r="C259" s="35"/>
      <c r="D259" s="194" t="s">
        <v>159</v>
      </c>
      <c r="E259" s="35"/>
      <c r="F259" s="195" t="s">
        <v>370</v>
      </c>
      <c r="G259" s="35"/>
      <c r="H259" s="35"/>
      <c r="I259" s="196"/>
      <c r="J259" s="35"/>
      <c r="K259" s="35"/>
      <c r="L259" s="38"/>
      <c r="M259" s="197"/>
      <c r="N259" s="198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159</v>
      </c>
      <c r="AU259" s="16" t="s">
        <v>87</v>
      </c>
    </row>
    <row r="260" spans="1:65" s="2" customFormat="1" ht="11.25">
      <c r="A260" s="33"/>
      <c r="B260" s="34"/>
      <c r="C260" s="35"/>
      <c r="D260" s="199" t="s">
        <v>166</v>
      </c>
      <c r="E260" s="35"/>
      <c r="F260" s="200" t="s">
        <v>371</v>
      </c>
      <c r="G260" s="35"/>
      <c r="H260" s="35"/>
      <c r="I260" s="196"/>
      <c r="J260" s="35"/>
      <c r="K260" s="35"/>
      <c r="L260" s="38"/>
      <c r="M260" s="197"/>
      <c r="N260" s="198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166</v>
      </c>
      <c r="AU260" s="16" t="s">
        <v>87</v>
      </c>
    </row>
    <row r="261" spans="1:65" s="13" customFormat="1" ht="11.25">
      <c r="B261" s="201"/>
      <c r="C261" s="202"/>
      <c r="D261" s="194" t="s">
        <v>168</v>
      </c>
      <c r="E261" s="203" t="s">
        <v>1</v>
      </c>
      <c r="F261" s="204" t="s">
        <v>343</v>
      </c>
      <c r="G261" s="202"/>
      <c r="H261" s="205">
        <v>216.4</v>
      </c>
      <c r="I261" s="206"/>
      <c r="J261" s="202"/>
      <c r="K261" s="202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168</v>
      </c>
      <c r="AU261" s="211" t="s">
        <v>87</v>
      </c>
      <c r="AV261" s="13" t="s">
        <v>87</v>
      </c>
      <c r="AW261" s="13" t="s">
        <v>33</v>
      </c>
      <c r="AX261" s="13" t="s">
        <v>83</v>
      </c>
      <c r="AY261" s="211" t="s">
        <v>151</v>
      </c>
    </row>
    <row r="262" spans="1:65" s="12" customFormat="1" ht="22.9" customHeight="1">
      <c r="B262" s="165"/>
      <c r="C262" s="166"/>
      <c r="D262" s="167" t="s">
        <v>77</v>
      </c>
      <c r="E262" s="179" t="s">
        <v>202</v>
      </c>
      <c r="F262" s="179" t="s">
        <v>372</v>
      </c>
      <c r="G262" s="166"/>
      <c r="H262" s="166"/>
      <c r="I262" s="169"/>
      <c r="J262" s="180">
        <f>BK262</f>
        <v>0</v>
      </c>
      <c r="K262" s="166"/>
      <c r="L262" s="171"/>
      <c r="M262" s="172"/>
      <c r="N262" s="173"/>
      <c r="O262" s="173"/>
      <c r="P262" s="174">
        <f>SUM(P263:P265)</f>
        <v>0</v>
      </c>
      <c r="Q262" s="173"/>
      <c r="R262" s="174">
        <f>SUM(R263:R265)</f>
        <v>0.40148</v>
      </c>
      <c r="S262" s="173"/>
      <c r="T262" s="175">
        <f>SUM(T263:T265)</f>
        <v>0.4</v>
      </c>
      <c r="AR262" s="176" t="s">
        <v>83</v>
      </c>
      <c r="AT262" s="177" t="s">
        <v>77</v>
      </c>
      <c r="AU262" s="177" t="s">
        <v>83</v>
      </c>
      <c r="AY262" s="176" t="s">
        <v>151</v>
      </c>
      <c r="BK262" s="178">
        <f>SUM(BK263:BK265)</f>
        <v>0</v>
      </c>
    </row>
    <row r="263" spans="1:65" s="2" customFormat="1" ht="16.5" customHeight="1">
      <c r="A263" s="33"/>
      <c r="B263" s="34"/>
      <c r="C263" s="181" t="s">
        <v>373</v>
      </c>
      <c r="D263" s="181" t="s">
        <v>153</v>
      </c>
      <c r="E263" s="182" t="s">
        <v>374</v>
      </c>
      <c r="F263" s="183" t="s">
        <v>375</v>
      </c>
      <c r="G263" s="184" t="s">
        <v>376</v>
      </c>
      <c r="H263" s="185">
        <v>4</v>
      </c>
      <c r="I263" s="186"/>
      <c r="J263" s="187">
        <f>ROUND(I263*H263,2)</f>
        <v>0</v>
      </c>
      <c r="K263" s="183" t="s">
        <v>163</v>
      </c>
      <c r="L263" s="38"/>
      <c r="M263" s="188" t="s">
        <v>1</v>
      </c>
      <c r="N263" s="189" t="s">
        <v>43</v>
      </c>
      <c r="O263" s="70"/>
      <c r="P263" s="190">
        <f>O263*H263</f>
        <v>0</v>
      </c>
      <c r="Q263" s="190">
        <v>0.10037</v>
      </c>
      <c r="R263" s="190">
        <f>Q263*H263</f>
        <v>0.40148</v>
      </c>
      <c r="S263" s="190">
        <v>0.1</v>
      </c>
      <c r="T263" s="191">
        <f>S263*H263</f>
        <v>0.4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2" t="s">
        <v>157</v>
      </c>
      <c r="AT263" s="192" t="s">
        <v>153</v>
      </c>
      <c r="AU263" s="192" t="s">
        <v>87</v>
      </c>
      <c r="AY263" s="16" t="s">
        <v>151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6" t="s">
        <v>83</v>
      </c>
      <c r="BK263" s="193">
        <f>ROUND(I263*H263,2)</f>
        <v>0</v>
      </c>
      <c r="BL263" s="16" t="s">
        <v>157</v>
      </c>
      <c r="BM263" s="192" t="s">
        <v>377</v>
      </c>
    </row>
    <row r="264" spans="1:65" s="2" customFormat="1" ht="11.25">
      <c r="A264" s="33"/>
      <c r="B264" s="34"/>
      <c r="C264" s="35"/>
      <c r="D264" s="194" t="s">
        <v>159</v>
      </c>
      <c r="E264" s="35"/>
      <c r="F264" s="195" t="s">
        <v>375</v>
      </c>
      <c r="G264" s="35"/>
      <c r="H264" s="35"/>
      <c r="I264" s="196"/>
      <c r="J264" s="35"/>
      <c r="K264" s="35"/>
      <c r="L264" s="38"/>
      <c r="M264" s="197"/>
      <c r="N264" s="198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159</v>
      </c>
      <c r="AU264" s="16" t="s">
        <v>87</v>
      </c>
    </row>
    <row r="265" spans="1:65" s="2" customFormat="1" ht="11.25">
      <c r="A265" s="33"/>
      <c r="B265" s="34"/>
      <c r="C265" s="35"/>
      <c r="D265" s="199" t="s">
        <v>166</v>
      </c>
      <c r="E265" s="35"/>
      <c r="F265" s="200" t="s">
        <v>378</v>
      </c>
      <c r="G265" s="35"/>
      <c r="H265" s="35"/>
      <c r="I265" s="196"/>
      <c r="J265" s="35"/>
      <c r="K265" s="35"/>
      <c r="L265" s="38"/>
      <c r="M265" s="197"/>
      <c r="N265" s="198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166</v>
      </c>
      <c r="AU265" s="16" t="s">
        <v>87</v>
      </c>
    </row>
    <row r="266" spans="1:65" s="12" customFormat="1" ht="22.9" customHeight="1">
      <c r="B266" s="165"/>
      <c r="C266" s="166"/>
      <c r="D266" s="167" t="s">
        <v>77</v>
      </c>
      <c r="E266" s="179" t="s">
        <v>209</v>
      </c>
      <c r="F266" s="179" t="s">
        <v>379</v>
      </c>
      <c r="G266" s="166"/>
      <c r="H266" s="166"/>
      <c r="I266" s="169"/>
      <c r="J266" s="180">
        <f>BK266</f>
        <v>0</v>
      </c>
      <c r="K266" s="166"/>
      <c r="L266" s="171"/>
      <c r="M266" s="172"/>
      <c r="N266" s="173"/>
      <c r="O266" s="173"/>
      <c r="P266" s="174">
        <f>SUM(P267:P281)</f>
        <v>0</v>
      </c>
      <c r="Q266" s="173"/>
      <c r="R266" s="174">
        <f>SUM(R267:R281)</f>
        <v>43.118820159999999</v>
      </c>
      <c r="S266" s="173"/>
      <c r="T266" s="175">
        <f>SUM(T267:T281)</f>
        <v>0</v>
      </c>
      <c r="AR266" s="176" t="s">
        <v>83</v>
      </c>
      <c r="AT266" s="177" t="s">
        <v>77</v>
      </c>
      <c r="AU266" s="177" t="s">
        <v>83</v>
      </c>
      <c r="AY266" s="176" t="s">
        <v>151</v>
      </c>
      <c r="BK266" s="178">
        <f>SUM(BK267:BK281)</f>
        <v>0</v>
      </c>
    </row>
    <row r="267" spans="1:65" s="2" customFormat="1" ht="16.5" customHeight="1">
      <c r="A267" s="33"/>
      <c r="B267" s="34"/>
      <c r="C267" s="181" t="s">
        <v>380</v>
      </c>
      <c r="D267" s="181" t="s">
        <v>153</v>
      </c>
      <c r="E267" s="182" t="s">
        <v>381</v>
      </c>
      <c r="F267" s="183" t="s">
        <v>382</v>
      </c>
      <c r="G267" s="184" t="s">
        <v>198</v>
      </c>
      <c r="H267" s="185">
        <v>230.9</v>
      </c>
      <c r="I267" s="186"/>
      <c r="J267" s="187">
        <f>ROUND(I267*H267,2)</f>
        <v>0</v>
      </c>
      <c r="K267" s="183" t="s">
        <v>163</v>
      </c>
      <c r="L267" s="38"/>
      <c r="M267" s="188" t="s">
        <v>1</v>
      </c>
      <c r="N267" s="189" t="s">
        <v>43</v>
      </c>
      <c r="O267" s="70"/>
      <c r="P267" s="190">
        <f>O267*H267</f>
        <v>0</v>
      </c>
      <c r="Q267" s="190">
        <v>0.1295</v>
      </c>
      <c r="R267" s="190">
        <f>Q267*H267</f>
        <v>29.90155</v>
      </c>
      <c r="S267" s="190">
        <v>0</v>
      </c>
      <c r="T267" s="191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2" t="s">
        <v>157</v>
      </c>
      <c r="AT267" s="192" t="s">
        <v>153</v>
      </c>
      <c r="AU267" s="192" t="s">
        <v>87</v>
      </c>
      <c r="AY267" s="16" t="s">
        <v>151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6" t="s">
        <v>83</v>
      </c>
      <c r="BK267" s="193">
        <f>ROUND(I267*H267,2)</f>
        <v>0</v>
      </c>
      <c r="BL267" s="16" t="s">
        <v>157</v>
      </c>
      <c r="BM267" s="192" t="s">
        <v>383</v>
      </c>
    </row>
    <row r="268" spans="1:65" s="2" customFormat="1" ht="19.5">
      <c r="A268" s="33"/>
      <c r="B268" s="34"/>
      <c r="C268" s="35"/>
      <c r="D268" s="194" t="s">
        <v>159</v>
      </c>
      <c r="E268" s="35"/>
      <c r="F268" s="195" t="s">
        <v>384</v>
      </c>
      <c r="G268" s="35"/>
      <c r="H268" s="35"/>
      <c r="I268" s="196"/>
      <c r="J268" s="35"/>
      <c r="K268" s="35"/>
      <c r="L268" s="38"/>
      <c r="M268" s="197"/>
      <c r="N268" s="198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159</v>
      </c>
      <c r="AU268" s="16" t="s">
        <v>87</v>
      </c>
    </row>
    <row r="269" spans="1:65" s="2" customFormat="1" ht="11.25">
      <c r="A269" s="33"/>
      <c r="B269" s="34"/>
      <c r="C269" s="35"/>
      <c r="D269" s="199" t="s">
        <v>166</v>
      </c>
      <c r="E269" s="35"/>
      <c r="F269" s="200" t="s">
        <v>385</v>
      </c>
      <c r="G269" s="35"/>
      <c r="H269" s="35"/>
      <c r="I269" s="196"/>
      <c r="J269" s="35"/>
      <c r="K269" s="35"/>
      <c r="L269" s="38"/>
      <c r="M269" s="197"/>
      <c r="N269" s="198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166</v>
      </c>
      <c r="AU269" s="16" t="s">
        <v>87</v>
      </c>
    </row>
    <row r="270" spans="1:65" s="13" customFormat="1" ht="11.25">
      <c r="B270" s="201"/>
      <c r="C270" s="202"/>
      <c r="D270" s="194" t="s">
        <v>168</v>
      </c>
      <c r="E270" s="203" t="s">
        <v>95</v>
      </c>
      <c r="F270" s="204" t="s">
        <v>386</v>
      </c>
      <c r="G270" s="202"/>
      <c r="H270" s="205">
        <v>230.9</v>
      </c>
      <c r="I270" s="206"/>
      <c r="J270" s="202"/>
      <c r="K270" s="202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168</v>
      </c>
      <c r="AU270" s="211" t="s">
        <v>87</v>
      </c>
      <c r="AV270" s="13" t="s">
        <v>87</v>
      </c>
      <c r="AW270" s="13" t="s">
        <v>33</v>
      </c>
      <c r="AX270" s="13" t="s">
        <v>83</v>
      </c>
      <c r="AY270" s="211" t="s">
        <v>151</v>
      </c>
    </row>
    <row r="271" spans="1:65" s="2" customFormat="1" ht="16.5" customHeight="1">
      <c r="A271" s="33"/>
      <c r="B271" s="34"/>
      <c r="C271" s="223" t="s">
        <v>387</v>
      </c>
      <c r="D271" s="223" t="s">
        <v>293</v>
      </c>
      <c r="E271" s="224" t="s">
        <v>388</v>
      </c>
      <c r="F271" s="225" t="s">
        <v>389</v>
      </c>
      <c r="G271" s="226" t="s">
        <v>198</v>
      </c>
      <c r="H271" s="227">
        <v>235.518</v>
      </c>
      <c r="I271" s="228"/>
      <c r="J271" s="229">
        <f>ROUND(I271*H271,2)</f>
        <v>0</v>
      </c>
      <c r="K271" s="225" t="s">
        <v>163</v>
      </c>
      <c r="L271" s="230"/>
      <c r="M271" s="231" t="s">
        <v>1</v>
      </c>
      <c r="N271" s="232" t="s">
        <v>43</v>
      </c>
      <c r="O271" s="70"/>
      <c r="P271" s="190">
        <f>O271*H271</f>
        <v>0</v>
      </c>
      <c r="Q271" s="190">
        <v>5.6120000000000003E-2</v>
      </c>
      <c r="R271" s="190">
        <f>Q271*H271</f>
        <v>13.21727016</v>
      </c>
      <c r="S271" s="190">
        <v>0</v>
      </c>
      <c r="T271" s="19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2" t="s">
        <v>202</v>
      </c>
      <c r="AT271" s="192" t="s">
        <v>293</v>
      </c>
      <c r="AU271" s="192" t="s">
        <v>87</v>
      </c>
      <c r="AY271" s="16" t="s">
        <v>151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6" t="s">
        <v>83</v>
      </c>
      <c r="BK271" s="193">
        <f>ROUND(I271*H271,2)</f>
        <v>0</v>
      </c>
      <c r="BL271" s="16" t="s">
        <v>157</v>
      </c>
      <c r="BM271" s="192" t="s">
        <v>390</v>
      </c>
    </row>
    <row r="272" spans="1:65" s="2" customFormat="1" ht="11.25">
      <c r="A272" s="33"/>
      <c r="B272" s="34"/>
      <c r="C272" s="35"/>
      <c r="D272" s="194" t="s">
        <v>159</v>
      </c>
      <c r="E272" s="35"/>
      <c r="F272" s="195" t="s">
        <v>389</v>
      </c>
      <c r="G272" s="35"/>
      <c r="H272" s="35"/>
      <c r="I272" s="196"/>
      <c r="J272" s="35"/>
      <c r="K272" s="35"/>
      <c r="L272" s="38"/>
      <c r="M272" s="197"/>
      <c r="N272" s="198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159</v>
      </c>
      <c r="AU272" s="16" t="s">
        <v>87</v>
      </c>
    </row>
    <row r="273" spans="1:65" s="13" customFormat="1" ht="11.25">
      <c r="B273" s="201"/>
      <c r="C273" s="202"/>
      <c r="D273" s="194" t="s">
        <v>168</v>
      </c>
      <c r="E273" s="202"/>
      <c r="F273" s="204" t="s">
        <v>391</v>
      </c>
      <c r="G273" s="202"/>
      <c r="H273" s="205">
        <v>235.518</v>
      </c>
      <c r="I273" s="206"/>
      <c r="J273" s="202"/>
      <c r="K273" s="202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168</v>
      </c>
      <c r="AU273" s="211" t="s">
        <v>87</v>
      </c>
      <c r="AV273" s="13" t="s">
        <v>87</v>
      </c>
      <c r="AW273" s="13" t="s">
        <v>4</v>
      </c>
      <c r="AX273" s="13" t="s">
        <v>83</v>
      </c>
      <c r="AY273" s="211" t="s">
        <v>151</v>
      </c>
    </row>
    <row r="274" spans="1:65" s="2" customFormat="1" ht="24.2" customHeight="1">
      <c r="A274" s="33"/>
      <c r="B274" s="34"/>
      <c r="C274" s="181" t="s">
        <v>392</v>
      </c>
      <c r="D274" s="181" t="s">
        <v>153</v>
      </c>
      <c r="E274" s="182" t="s">
        <v>393</v>
      </c>
      <c r="F274" s="183" t="s">
        <v>394</v>
      </c>
      <c r="G274" s="184" t="s">
        <v>156</v>
      </c>
      <c r="H274" s="185">
        <v>20.5</v>
      </c>
      <c r="I274" s="186"/>
      <c r="J274" s="187">
        <f>ROUND(I274*H274,2)</f>
        <v>0</v>
      </c>
      <c r="K274" s="183" t="s">
        <v>163</v>
      </c>
      <c r="L274" s="38"/>
      <c r="M274" s="188" t="s">
        <v>1</v>
      </c>
      <c r="N274" s="189" t="s">
        <v>43</v>
      </c>
      <c r="O274" s="70"/>
      <c r="P274" s="190">
        <f>O274*H274</f>
        <v>0</v>
      </c>
      <c r="Q274" s="190">
        <v>0</v>
      </c>
      <c r="R274" s="190">
        <f>Q274*H274</f>
        <v>0</v>
      </c>
      <c r="S274" s="190">
        <v>0</v>
      </c>
      <c r="T274" s="191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2" t="s">
        <v>157</v>
      </c>
      <c r="AT274" s="192" t="s">
        <v>153</v>
      </c>
      <c r="AU274" s="192" t="s">
        <v>87</v>
      </c>
      <c r="AY274" s="16" t="s">
        <v>151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6" t="s">
        <v>83</v>
      </c>
      <c r="BK274" s="193">
        <f>ROUND(I274*H274,2)</f>
        <v>0</v>
      </c>
      <c r="BL274" s="16" t="s">
        <v>157</v>
      </c>
      <c r="BM274" s="192" t="s">
        <v>395</v>
      </c>
    </row>
    <row r="275" spans="1:65" s="2" customFormat="1" ht="19.5">
      <c r="A275" s="33"/>
      <c r="B275" s="34"/>
      <c r="C275" s="35"/>
      <c r="D275" s="194" t="s">
        <v>159</v>
      </c>
      <c r="E275" s="35"/>
      <c r="F275" s="195" t="s">
        <v>396</v>
      </c>
      <c r="G275" s="35"/>
      <c r="H275" s="35"/>
      <c r="I275" s="196"/>
      <c r="J275" s="35"/>
      <c r="K275" s="35"/>
      <c r="L275" s="38"/>
      <c r="M275" s="197"/>
      <c r="N275" s="198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159</v>
      </c>
      <c r="AU275" s="16" t="s">
        <v>87</v>
      </c>
    </row>
    <row r="276" spans="1:65" s="2" customFormat="1" ht="11.25">
      <c r="A276" s="33"/>
      <c r="B276" s="34"/>
      <c r="C276" s="35"/>
      <c r="D276" s="199" t="s">
        <v>166</v>
      </c>
      <c r="E276" s="35"/>
      <c r="F276" s="200" t="s">
        <v>397</v>
      </c>
      <c r="G276" s="35"/>
      <c r="H276" s="35"/>
      <c r="I276" s="196"/>
      <c r="J276" s="35"/>
      <c r="K276" s="35"/>
      <c r="L276" s="38"/>
      <c r="M276" s="197"/>
      <c r="N276" s="198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166</v>
      </c>
      <c r="AU276" s="16" t="s">
        <v>87</v>
      </c>
    </row>
    <row r="277" spans="1:65" s="13" customFormat="1" ht="11.25">
      <c r="B277" s="201"/>
      <c r="C277" s="202"/>
      <c r="D277" s="194" t="s">
        <v>168</v>
      </c>
      <c r="E277" s="203" t="s">
        <v>1</v>
      </c>
      <c r="F277" s="204" t="s">
        <v>115</v>
      </c>
      <c r="G277" s="202"/>
      <c r="H277" s="205">
        <v>20.5</v>
      </c>
      <c r="I277" s="206"/>
      <c r="J277" s="202"/>
      <c r="K277" s="202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168</v>
      </c>
      <c r="AU277" s="211" t="s">
        <v>87</v>
      </c>
      <c r="AV277" s="13" t="s">
        <v>87</v>
      </c>
      <c r="AW277" s="13" t="s">
        <v>33</v>
      </c>
      <c r="AX277" s="13" t="s">
        <v>83</v>
      </c>
      <c r="AY277" s="211" t="s">
        <v>151</v>
      </c>
    </row>
    <row r="278" spans="1:65" s="2" customFormat="1" ht="21.75" customHeight="1">
      <c r="A278" s="33"/>
      <c r="B278" s="34"/>
      <c r="C278" s="181" t="s">
        <v>398</v>
      </c>
      <c r="D278" s="181" t="s">
        <v>153</v>
      </c>
      <c r="E278" s="182" t="s">
        <v>399</v>
      </c>
      <c r="F278" s="183" t="s">
        <v>400</v>
      </c>
      <c r="G278" s="184" t="s">
        <v>156</v>
      </c>
      <c r="H278" s="185">
        <v>3.9</v>
      </c>
      <c r="I278" s="186"/>
      <c r="J278" s="187">
        <f>ROUND(I278*H278,2)</f>
        <v>0</v>
      </c>
      <c r="K278" s="183" t="s">
        <v>163</v>
      </c>
      <c r="L278" s="38"/>
      <c r="M278" s="188" t="s">
        <v>1</v>
      </c>
      <c r="N278" s="189" t="s">
        <v>43</v>
      </c>
      <c r="O278" s="70"/>
      <c r="P278" s="190">
        <f>O278*H278</f>
        <v>0</v>
      </c>
      <c r="Q278" s="190">
        <v>0</v>
      </c>
      <c r="R278" s="190">
        <f>Q278*H278</f>
        <v>0</v>
      </c>
      <c r="S278" s="190">
        <v>0</v>
      </c>
      <c r="T278" s="191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2" t="s">
        <v>157</v>
      </c>
      <c r="AT278" s="192" t="s">
        <v>153</v>
      </c>
      <c r="AU278" s="192" t="s">
        <v>87</v>
      </c>
      <c r="AY278" s="16" t="s">
        <v>151</v>
      </c>
      <c r="BE278" s="193">
        <f>IF(N278="základní",J278,0)</f>
        <v>0</v>
      </c>
      <c r="BF278" s="193">
        <f>IF(N278="snížená",J278,0)</f>
        <v>0</v>
      </c>
      <c r="BG278" s="193">
        <f>IF(N278="zákl. přenesená",J278,0)</f>
        <v>0</v>
      </c>
      <c r="BH278" s="193">
        <f>IF(N278="sníž. přenesená",J278,0)</f>
        <v>0</v>
      </c>
      <c r="BI278" s="193">
        <f>IF(N278="nulová",J278,0)</f>
        <v>0</v>
      </c>
      <c r="BJ278" s="16" t="s">
        <v>83</v>
      </c>
      <c r="BK278" s="193">
        <f>ROUND(I278*H278,2)</f>
        <v>0</v>
      </c>
      <c r="BL278" s="16" t="s">
        <v>157</v>
      </c>
      <c r="BM278" s="192" t="s">
        <v>401</v>
      </c>
    </row>
    <row r="279" spans="1:65" s="2" customFormat="1" ht="29.25">
      <c r="A279" s="33"/>
      <c r="B279" s="34"/>
      <c r="C279" s="35"/>
      <c r="D279" s="194" t="s">
        <v>159</v>
      </c>
      <c r="E279" s="35"/>
      <c r="F279" s="195" t="s">
        <v>402</v>
      </c>
      <c r="G279" s="35"/>
      <c r="H279" s="35"/>
      <c r="I279" s="196"/>
      <c r="J279" s="35"/>
      <c r="K279" s="35"/>
      <c r="L279" s="38"/>
      <c r="M279" s="197"/>
      <c r="N279" s="198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159</v>
      </c>
      <c r="AU279" s="16" t="s">
        <v>87</v>
      </c>
    </row>
    <row r="280" spans="1:65" s="2" customFormat="1" ht="11.25">
      <c r="A280" s="33"/>
      <c r="B280" s="34"/>
      <c r="C280" s="35"/>
      <c r="D280" s="199" t="s">
        <v>166</v>
      </c>
      <c r="E280" s="35"/>
      <c r="F280" s="200" t="s">
        <v>403</v>
      </c>
      <c r="G280" s="35"/>
      <c r="H280" s="35"/>
      <c r="I280" s="196"/>
      <c r="J280" s="35"/>
      <c r="K280" s="35"/>
      <c r="L280" s="38"/>
      <c r="M280" s="197"/>
      <c r="N280" s="198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166</v>
      </c>
      <c r="AU280" s="16" t="s">
        <v>87</v>
      </c>
    </row>
    <row r="281" spans="1:65" s="13" customFormat="1" ht="11.25">
      <c r="B281" s="201"/>
      <c r="C281" s="202"/>
      <c r="D281" s="194" t="s">
        <v>168</v>
      </c>
      <c r="E281" s="203" t="s">
        <v>1</v>
      </c>
      <c r="F281" s="204" t="s">
        <v>88</v>
      </c>
      <c r="G281" s="202"/>
      <c r="H281" s="205">
        <v>3.9</v>
      </c>
      <c r="I281" s="206"/>
      <c r="J281" s="202"/>
      <c r="K281" s="202"/>
      <c r="L281" s="207"/>
      <c r="M281" s="208"/>
      <c r="N281" s="209"/>
      <c r="O281" s="209"/>
      <c r="P281" s="209"/>
      <c r="Q281" s="209"/>
      <c r="R281" s="209"/>
      <c r="S281" s="209"/>
      <c r="T281" s="210"/>
      <c r="AT281" s="211" t="s">
        <v>168</v>
      </c>
      <c r="AU281" s="211" t="s">
        <v>87</v>
      </c>
      <c r="AV281" s="13" t="s">
        <v>87</v>
      </c>
      <c r="AW281" s="13" t="s">
        <v>33</v>
      </c>
      <c r="AX281" s="13" t="s">
        <v>83</v>
      </c>
      <c r="AY281" s="211" t="s">
        <v>151</v>
      </c>
    </row>
    <row r="282" spans="1:65" s="12" customFormat="1" ht="22.9" customHeight="1">
      <c r="B282" s="165"/>
      <c r="C282" s="166"/>
      <c r="D282" s="167" t="s">
        <v>77</v>
      </c>
      <c r="E282" s="179" t="s">
        <v>404</v>
      </c>
      <c r="F282" s="179" t="s">
        <v>405</v>
      </c>
      <c r="G282" s="166"/>
      <c r="H282" s="166"/>
      <c r="I282" s="169"/>
      <c r="J282" s="180">
        <f>BK282</f>
        <v>0</v>
      </c>
      <c r="K282" s="166"/>
      <c r="L282" s="171"/>
      <c r="M282" s="172"/>
      <c r="N282" s="173"/>
      <c r="O282" s="173"/>
      <c r="P282" s="174">
        <f>SUM(P283:P295)</f>
        <v>0</v>
      </c>
      <c r="Q282" s="173"/>
      <c r="R282" s="174">
        <f>SUM(R283:R295)</f>
        <v>0</v>
      </c>
      <c r="S282" s="173"/>
      <c r="T282" s="175">
        <f>SUM(T283:T295)</f>
        <v>0</v>
      </c>
      <c r="AR282" s="176" t="s">
        <v>83</v>
      </c>
      <c r="AT282" s="177" t="s">
        <v>77</v>
      </c>
      <c r="AU282" s="177" t="s">
        <v>83</v>
      </c>
      <c r="AY282" s="176" t="s">
        <v>151</v>
      </c>
      <c r="BK282" s="178">
        <f>SUM(BK283:BK295)</f>
        <v>0</v>
      </c>
    </row>
    <row r="283" spans="1:65" s="2" customFormat="1" ht="16.5" customHeight="1">
      <c r="A283" s="33"/>
      <c r="B283" s="34"/>
      <c r="C283" s="181" t="s">
        <v>406</v>
      </c>
      <c r="D283" s="181" t="s">
        <v>153</v>
      </c>
      <c r="E283" s="182" t="s">
        <v>407</v>
      </c>
      <c r="F283" s="183" t="s">
        <v>408</v>
      </c>
      <c r="G283" s="184" t="s">
        <v>262</v>
      </c>
      <c r="H283" s="185">
        <v>162.45400000000001</v>
      </c>
      <c r="I283" s="186"/>
      <c r="J283" s="187">
        <f>ROUND(I283*H283,2)</f>
        <v>0</v>
      </c>
      <c r="K283" s="183" t="s">
        <v>163</v>
      </c>
      <c r="L283" s="38"/>
      <c r="M283" s="188" t="s">
        <v>1</v>
      </c>
      <c r="N283" s="189" t="s">
        <v>43</v>
      </c>
      <c r="O283" s="70"/>
      <c r="P283" s="190">
        <f>O283*H283</f>
        <v>0</v>
      </c>
      <c r="Q283" s="190">
        <v>0</v>
      </c>
      <c r="R283" s="190">
        <f>Q283*H283</f>
        <v>0</v>
      </c>
      <c r="S283" s="190">
        <v>0</v>
      </c>
      <c r="T283" s="191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2" t="s">
        <v>157</v>
      </c>
      <c r="AT283" s="192" t="s">
        <v>153</v>
      </c>
      <c r="AU283" s="192" t="s">
        <v>87</v>
      </c>
      <c r="AY283" s="16" t="s">
        <v>151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6" t="s">
        <v>83</v>
      </c>
      <c r="BK283" s="193">
        <f>ROUND(I283*H283,2)</f>
        <v>0</v>
      </c>
      <c r="BL283" s="16" t="s">
        <v>157</v>
      </c>
      <c r="BM283" s="192" t="s">
        <v>409</v>
      </c>
    </row>
    <row r="284" spans="1:65" s="2" customFormat="1" ht="11.25">
      <c r="A284" s="33"/>
      <c r="B284" s="34"/>
      <c r="C284" s="35"/>
      <c r="D284" s="194" t="s">
        <v>159</v>
      </c>
      <c r="E284" s="35"/>
      <c r="F284" s="195" t="s">
        <v>410</v>
      </c>
      <c r="G284" s="35"/>
      <c r="H284" s="35"/>
      <c r="I284" s="196"/>
      <c r="J284" s="35"/>
      <c r="K284" s="35"/>
      <c r="L284" s="38"/>
      <c r="M284" s="197"/>
      <c r="N284" s="198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159</v>
      </c>
      <c r="AU284" s="16" t="s">
        <v>87</v>
      </c>
    </row>
    <row r="285" spans="1:65" s="2" customFormat="1" ht="11.25">
      <c r="A285" s="33"/>
      <c r="B285" s="34"/>
      <c r="C285" s="35"/>
      <c r="D285" s="199" t="s">
        <v>166</v>
      </c>
      <c r="E285" s="35"/>
      <c r="F285" s="200" t="s">
        <v>411</v>
      </c>
      <c r="G285" s="35"/>
      <c r="H285" s="35"/>
      <c r="I285" s="196"/>
      <c r="J285" s="35"/>
      <c r="K285" s="35"/>
      <c r="L285" s="38"/>
      <c r="M285" s="197"/>
      <c r="N285" s="198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166</v>
      </c>
      <c r="AU285" s="16" t="s">
        <v>87</v>
      </c>
    </row>
    <row r="286" spans="1:65" s="2" customFormat="1" ht="16.5" customHeight="1">
      <c r="A286" s="33"/>
      <c r="B286" s="34"/>
      <c r="C286" s="181" t="s">
        <v>412</v>
      </c>
      <c r="D286" s="181" t="s">
        <v>153</v>
      </c>
      <c r="E286" s="182" t="s">
        <v>413</v>
      </c>
      <c r="F286" s="183" t="s">
        <v>414</v>
      </c>
      <c r="G286" s="184" t="s">
        <v>262</v>
      </c>
      <c r="H286" s="185">
        <v>2328.056</v>
      </c>
      <c r="I286" s="186"/>
      <c r="J286" s="187">
        <f>ROUND(I286*H286,2)</f>
        <v>0</v>
      </c>
      <c r="K286" s="183" t="s">
        <v>163</v>
      </c>
      <c r="L286" s="38"/>
      <c r="M286" s="188" t="s">
        <v>1</v>
      </c>
      <c r="N286" s="189" t="s">
        <v>43</v>
      </c>
      <c r="O286" s="70"/>
      <c r="P286" s="190">
        <f>O286*H286</f>
        <v>0</v>
      </c>
      <c r="Q286" s="190">
        <v>0</v>
      </c>
      <c r="R286" s="190">
        <f>Q286*H286</f>
        <v>0</v>
      </c>
      <c r="S286" s="190">
        <v>0</v>
      </c>
      <c r="T286" s="191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2" t="s">
        <v>157</v>
      </c>
      <c r="AT286" s="192" t="s">
        <v>153</v>
      </c>
      <c r="AU286" s="192" t="s">
        <v>87</v>
      </c>
      <c r="AY286" s="16" t="s">
        <v>151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6" t="s">
        <v>83</v>
      </c>
      <c r="BK286" s="193">
        <f>ROUND(I286*H286,2)</f>
        <v>0</v>
      </c>
      <c r="BL286" s="16" t="s">
        <v>157</v>
      </c>
      <c r="BM286" s="192" t="s">
        <v>415</v>
      </c>
    </row>
    <row r="287" spans="1:65" s="2" customFormat="1" ht="11.25">
      <c r="A287" s="33"/>
      <c r="B287" s="34"/>
      <c r="C287" s="35"/>
      <c r="D287" s="194" t="s">
        <v>159</v>
      </c>
      <c r="E287" s="35"/>
      <c r="F287" s="195" t="s">
        <v>416</v>
      </c>
      <c r="G287" s="35"/>
      <c r="H287" s="35"/>
      <c r="I287" s="196"/>
      <c r="J287" s="35"/>
      <c r="K287" s="35"/>
      <c r="L287" s="38"/>
      <c r="M287" s="197"/>
      <c r="N287" s="198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159</v>
      </c>
      <c r="AU287" s="16" t="s">
        <v>87</v>
      </c>
    </row>
    <row r="288" spans="1:65" s="2" customFormat="1" ht="11.25">
      <c r="A288" s="33"/>
      <c r="B288" s="34"/>
      <c r="C288" s="35"/>
      <c r="D288" s="199" t="s">
        <v>166</v>
      </c>
      <c r="E288" s="35"/>
      <c r="F288" s="200" t="s">
        <v>417</v>
      </c>
      <c r="G288" s="35"/>
      <c r="H288" s="35"/>
      <c r="I288" s="196"/>
      <c r="J288" s="35"/>
      <c r="K288" s="35"/>
      <c r="L288" s="38"/>
      <c r="M288" s="197"/>
      <c r="N288" s="198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166</v>
      </c>
      <c r="AU288" s="16" t="s">
        <v>87</v>
      </c>
    </row>
    <row r="289" spans="1:65" s="13" customFormat="1" ht="11.25">
      <c r="B289" s="201"/>
      <c r="C289" s="202"/>
      <c r="D289" s="194" t="s">
        <v>168</v>
      </c>
      <c r="E289" s="203" t="s">
        <v>1</v>
      </c>
      <c r="F289" s="204" t="s">
        <v>418</v>
      </c>
      <c r="G289" s="202"/>
      <c r="H289" s="205">
        <v>649.81600000000003</v>
      </c>
      <c r="I289" s="206"/>
      <c r="J289" s="202"/>
      <c r="K289" s="202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168</v>
      </c>
      <c r="AU289" s="211" t="s">
        <v>87</v>
      </c>
      <c r="AV289" s="13" t="s">
        <v>87</v>
      </c>
      <c r="AW289" s="13" t="s">
        <v>33</v>
      </c>
      <c r="AX289" s="13" t="s">
        <v>78</v>
      </c>
      <c r="AY289" s="211" t="s">
        <v>151</v>
      </c>
    </row>
    <row r="290" spans="1:65" s="13" customFormat="1" ht="11.25">
      <c r="B290" s="201"/>
      <c r="C290" s="202"/>
      <c r="D290" s="194" t="s">
        <v>168</v>
      </c>
      <c r="E290" s="203" t="s">
        <v>1</v>
      </c>
      <c r="F290" s="204" t="s">
        <v>419</v>
      </c>
      <c r="G290" s="202"/>
      <c r="H290" s="205">
        <v>1678.24</v>
      </c>
      <c r="I290" s="206"/>
      <c r="J290" s="202"/>
      <c r="K290" s="202"/>
      <c r="L290" s="207"/>
      <c r="M290" s="208"/>
      <c r="N290" s="209"/>
      <c r="O290" s="209"/>
      <c r="P290" s="209"/>
      <c r="Q290" s="209"/>
      <c r="R290" s="209"/>
      <c r="S290" s="209"/>
      <c r="T290" s="210"/>
      <c r="AT290" s="211" t="s">
        <v>168</v>
      </c>
      <c r="AU290" s="211" t="s">
        <v>87</v>
      </c>
      <c r="AV290" s="13" t="s">
        <v>87</v>
      </c>
      <c r="AW290" s="13" t="s">
        <v>33</v>
      </c>
      <c r="AX290" s="13" t="s">
        <v>78</v>
      </c>
      <c r="AY290" s="211" t="s">
        <v>151</v>
      </c>
    </row>
    <row r="291" spans="1:65" s="14" customFormat="1" ht="11.25">
      <c r="B291" s="212"/>
      <c r="C291" s="213"/>
      <c r="D291" s="194" t="s">
        <v>168</v>
      </c>
      <c r="E291" s="214" t="s">
        <v>1</v>
      </c>
      <c r="F291" s="215" t="s">
        <v>225</v>
      </c>
      <c r="G291" s="213"/>
      <c r="H291" s="216">
        <v>2328.056</v>
      </c>
      <c r="I291" s="217"/>
      <c r="J291" s="213"/>
      <c r="K291" s="213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168</v>
      </c>
      <c r="AU291" s="222" t="s">
        <v>87</v>
      </c>
      <c r="AV291" s="14" t="s">
        <v>157</v>
      </c>
      <c r="AW291" s="14" t="s">
        <v>33</v>
      </c>
      <c r="AX291" s="14" t="s">
        <v>83</v>
      </c>
      <c r="AY291" s="222" t="s">
        <v>151</v>
      </c>
    </row>
    <row r="292" spans="1:65" s="2" customFormat="1" ht="24.2" customHeight="1">
      <c r="A292" s="33"/>
      <c r="B292" s="34"/>
      <c r="C292" s="181" t="s">
        <v>420</v>
      </c>
      <c r="D292" s="181" t="s">
        <v>153</v>
      </c>
      <c r="E292" s="182" t="s">
        <v>421</v>
      </c>
      <c r="F292" s="183" t="s">
        <v>422</v>
      </c>
      <c r="G292" s="184" t="s">
        <v>262</v>
      </c>
      <c r="H292" s="185">
        <v>98.72</v>
      </c>
      <c r="I292" s="186"/>
      <c r="J292" s="187">
        <f>ROUND(I292*H292,2)</f>
        <v>0</v>
      </c>
      <c r="K292" s="183" t="s">
        <v>163</v>
      </c>
      <c r="L292" s="38"/>
      <c r="M292" s="188" t="s">
        <v>1</v>
      </c>
      <c r="N292" s="189" t="s">
        <v>43</v>
      </c>
      <c r="O292" s="70"/>
      <c r="P292" s="190">
        <f>O292*H292</f>
        <v>0</v>
      </c>
      <c r="Q292" s="190">
        <v>0</v>
      </c>
      <c r="R292" s="190">
        <f>Q292*H292</f>
        <v>0</v>
      </c>
      <c r="S292" s="190">
        <v>0</v>
      </c>
      <c r="T292" s="191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2" t="s">
        <v>157</v>
      </c>
      <c r="AT292" s="192" t="s">
        <v>153</v>
      </c>
      <c r="AU292" s="192" t="s">
        <v>87</v>
      </c>
      <c r="AY292" s="16" t="s">
        <v>151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16" t="s">
        <v>83</v>
      </c>
      <c r="BK292" s="193">
        <f>ROUND(I292*H292,2)</f>
        <v>0</v>
      </c>
      <c r="BL292" s="16" t="s">
        <v>157</v>
      </c>
      <c r="BM292" s="192" t="s">
        <v>423</v>
      </c>
    </row>
    <row r="293" spans="1:65" s="2" customFormat="1" ht="19.5">
      <c r="A293" s="33"/>
      <c r="B293" s="34"/>
      <c r="C293" s="35"/>
      <c r="D293" s="194" t="s">
        <v>159</v>
      </c>
      <c r="E293" s="35"/>
      <c r="F293" s="195" t="s">
        <v>264</v>
      </c>
      <c r="G293" s="35"/>
      <c r="H293" s="35"/>
      <c r="I293" s="196"/>
      <c r="J293" s="35"/>
      <c r="K293" s="35"/>
      <c r="L293" s="38"/>
      <c r="M293" s="197"/>
      <c r="N293" s="198"/>
      <c r="O293" s="70"/>
      <c r="P293" s="70"/>
      <c r="Q293" s="70"/>
      <c r="R293" s="70"/>
      <c r="S293" s="70"/>
      <c r="T293" s="71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159</v>
      </c>
      <c r="AU293" s="16" t="s">
        <v>87</v>
      </c>
    </row>
    <row r="294" spans="1:65" s="2" customFormat="1" ht="11.25">
      <c r="A294" s="33"/>
      <c r="B294" s="34"/>
      <c r="C294" s="35"/>
      <c r="D294" s="199" t="s">
        <v>166</v>
      </c>
      <c r="E294" s="35"/>
      <c r="F294" s="200" t="s">
        <v>424</v>
      </c>
      <c r="G294" s="35"/>
      <c r="H294" s="35"/>
      <c r="I294" s="196"/>
      <c r="J294" s="35"/>
      <c r="K294" s="35"/>
      <c r="L294" s="38"/>
      <c r="M294" s="197"/>
      <c r="N294" s="198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166</v>
      </c>
      <c r="AU294" s="16" t="s">
        <v>87</v>
      </c>
    </row>
    <row r="295" spans="1:65" s="13" customFormat="1" ht="11.25">
      <c r="B295" s="201"/>
      <c r="C295" s="202"/>
      <c r="D295" s="194" t="s">
        <v>168</v>
      </c>
      <c r="E295" s="203" t="s">
        <v>1</v>
      </c>
      <c r="F295" s="204" t="s">
        <v>425</v>
      </c>
      <c r="G295" s="202"/>
      <c r="H295" s="205">
        <v>98.72</v>
      </c>
      <c r="I295" s="206"/>
      <c r="J295" s="202"/>
      <c r="K295" s="202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168</v>
      </c>
      <c r="AU295" s="211" t="s">
        <v>87</v>
      </c>
      <c r="AV295" s="13" t="s">
        <v>87</v>
      </c>
      <c r="AW295" s="13" t="s">
        <v>33</v>
      </c>
      <c r="AX295" s="13" t="s">
        <v>83</v>
      </c>
      <c r="AY295" s="211" t="s">
        <v>151</v>
      </c>
    </row>
    <row r="296" spans="1:65" s="12" customFormat="1" ht="22.9" customHeight="1">
      <c r="B296" s="165"/>
      <c r="C296" s="166"/>
      <c r="D296" s="167" t="s">
        <v>77</v>
      </c>
      <c r="E296" s="179" t="s">
        <v>426</v>
      </c>
      <c r="F296" s="179" t="s">
        <v>427</v>
      </c>
      <c r="G296" s="166"/>
      <c r="H296" s="166"/>
      <c r="I296" s="169"/>
      <c r="J296" s="180">
        <f>BK296</f>
        <v>0</v>
      </c>
      <c r="K296" s="166"/>
      <c r="L296" s="171"/>
      <c r="M296" s="172"/>
      <c r="N296" s="173"/>
      <c r="O296" s="173"/>
      <c r="P296" s="174">
        <f>SUM(P297:P299)</f>
        <v>0</v>
      </c>
      <c r="Q296" s="173"/>
      <c r="R296" s="174">
        <f>SUM(R297:R299)</f>
        <v>0</v>
      </c>
      <c r="S296" s="173"/>
      <c r="T296" s="175">
        <f>SUM(T297:T299)</f>
        <v>0</v>
      </c>
      <c r="AR296" s="176" t="s">
        <v>83</v>
      </c>
      <c r="AT296" s="177" t="s">
        <v>77</v>
      </c>
      <c r="AU296" s="177" t="s">
        <v>83</v>
      </c>
      <c r="AY296" s="176" t="s">
        <v>151</v>
      </c>
      <c r="BK296" s="178">
        <f>SUM(BK297:BK299)</f>
        <v>0</v>
      </c>
    </row>
    <row r="297" spans="1:65" s="2" customFormat="1" ht="16.5" customHeight="1">
      <c r="A297" s="33"/>
      <c r="B297" s="34"/>
      <c r="C297" s="181" t="s">
        <v>428</v>
      </c>
      <c r="D297" s="181" t="s">
        <v>153</v>
      </c>
      <c r="E297" s="182" t="s">
        <v>429</v>
      </c>
      <c r="F297" s="183" t="s">
        <v>430</v>
      </c>
      <c r="G297" s="184" t="s">
        <v>262</v>
      </c>
      <c r="H297" s="185">
        <v>121.331</v>
      </c>
      <c r="I297" s="186"/>
      <c r="J297" s="187">
        <f>ROUND(I297*H297,2)</f>
        <v>0</v>
      </c>
      <c r="K297" s="183" t="s">
        <v>163</v>
      </c>
      <c r="L297" s="38"/>
      <c r="M297" s="188" t="s">
        <v>1</v>
      </c>
      <c r="N297" s="189" t="s">
        <v>43</v>
      </c>
      <c r="O297" s="70"/>
      <c r="P297" s="190">
        <f>O297*H297</f>
        <v>0</v>
      </c>
      <c r="Q297" s="190">
        <v>0</v>
      </c>
      <c r="R297" s="190">
        <f>Q297*H297</f>
        <v>0</v>
      </c>
      <c r="S297" s="190">
        <v>0</v>
      </c>
      <c r="T297" s="191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2" t="s">
        <v>157</v>
      </c>
      <c r="AT297" s="192" t="s">
        <v>153</v>
      </c>
      <c r="AU297" s="192" t="s">
        <v>87</v>
      </c>
      <c r="AY297" s="16" t="s">
        <v>151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6" t="s">
        <v>83</v>
      </c>
      <c r="BK297" s="193">
        <f>ROUND(I297*H297,2)</f>
        <v>0</v>
      </c>
      <c r="BL297" s="16" t="s">
        <v>157</v>
      </c>
      <c r="BM297" s="192" t="s">
        <v>431</v>
      </c>
    </row>
    <row r="298" spans="1:65" s="2" customFormat="1" ht="11.25">
      <c r="A298" s="33"/>
      <c r="B298" s="34"/>
      <c r="C298" s="35"/>
      <c r="D298" s="194" t="s">
        <v>159</v>
      </c>
      <c r="E298" s="35"/>
      <c r="F298" s="195" t="s">
        <v>432</v>
      </c>
      <c r="G298" s="35"/>
      <c r="H298" s="35"/>
      <c r="I298" s="196"/>
      <c r="J298" s="35"/>
      <c r="K298" s="35"/>
      <c r="L298" s="38"/>
      <c r="M298" s="197"/>
      <c r="N298" s="198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159</v>
      </c>
      <c r="AU298" s="16" t="s">
        <v>87</v>
      </c>
    </row>
    <row r="299" spans="1:65" s="2" customFormat="1" ht="11.25">
      <c r="A299" s="33"/>
      <c r="B299" s="34"/>
      <c r="C299" s="35"/>
      <c r="D299" s="199" t="s">
        <v>166</v>
      </c>
      <c r="E299" s="35"/>
      <c r="F299" s="200" t="s">
        <v>433</v>
      </c>
      <c r="G299" s="35"/>
      <c r="H299" s="35"/>
      <c r="I299" s="196"/>
      <c r="J299" s="35"/>
      <c r="K299" s="35"/>
      <c r="L299" s="38"/>
      <c r="M299" s="197"/>
      <c r="N299" s="198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166</v>
      </c>
      <c r="AU299" s="16" t="s">
        <v>87</v>
      </c>
    </row>
    <row r="300" spans="1:65" s="12" customFormat="1" ht="25.9" customHeight="1">
      <c r="B300" s="165"/>
      <c r="C300" s="166"/>
      <c r="D300" s="167" t="s">
        <v>77</v>
      </c>
      <c r="E300" s="168" t="s">
        <v>434</v>
      </c>
      <c r="F300" s="168" t="s">
        <v>435</v>
      </c>
      <c r="G300" s="166"/>
      <c r="H300" s="166"/>
      <c r="I300" s="169"/>
      <c r="J300" s="170">
        <f>BK300</f>
        <v>0</v>
      </c>
      <c r="K300" s="166"/>
      <c r="L300" s="171"/>
      <c r="M300" s="172"/>
      <c r="N300" s="173"/>
      <c r="O300" s="173"/>
      <c r="P300" s="174">
        <f>P301</f>
        <v>0</v>
      </c>
      <c r="Q300" s="173"/>
      <c r="R300" s="174">
        <f>R301</f>
        <v>1.0436399999999998E-2</v>
      </c>
      <c r="S300" s="173"/>
      <c r="T300" s="175">
        <f>T301</f>
        <v>0</v>
      </c>
      <c r="AR300" s="176" t="s">
        <v>87</v>
      </c>
      <c r="AT300" s="177" t="s">
        <v>77</v>
      </c>
      <c r="AU300" s="177" t="s">
        <v>78</v>
      </c>
      <c r="AY300" s="176" t="s">
        <v>151</v>
      </c>
      <c r="BK300" s="178">
        <f>BK301</f>
        <v>0</v>
      </c>
    </row>
    <row r="301" spans="1:65" s="12" customFormat="1" ht="22.9" customHeight="1">
      <c r="B301" s="165"/>
      <c r="C301" s="166"/>
      <c r="D301" s="167" t="s">
        <v>77</v>
      </c>
      <c r="E301" s="179" t="s">
        <v>436</v>
      </c>
      <c r="F301" s="179" t="s">
        <v>437</v>
      </c>
      <c r="G301" s="166"/>
      <c r="H301" s="166"/>
      <c r="I301" s="169"/>
      <c r="J301" s="180">
        <f>BK301</f>
        <v>0</v>
      </c>
      <c r="K301" s="166"/>
      <c r="L301" s="171"/>
      <c r="M301" s="172"/>
      <c r="N301" s="173"/>
      <c r="O301" s="173"/>
      <c r="P301" s="174">
        <f>SUM(P302:P307)</f>
        <v>0</v>
      </c>
      <c r="Q301" s="173"/>
      <c r="R301" s="174">
        <f>SUM(R302:R307)</f>
        <v>1.0436399999999998E-2</v>
      </c>
      <c r="S301" s="173"/>
      <c r="T301" s="175">
        <f>SUM(T302:T307)</f>
        <v>0</v>
      </c>
      <c r="AR301" s="176" t="s">
        <v>87</v>
      </c>
      <c r="AT301" s="177" t="s">
        <v>77</v>
      </c>
      <c r="AU301" s="177" t="s">
        <v>83</v>
      </c>
      <c r="AY301" s="176" t="s">
        <v>151</v>
      </c>
      <c r="BK301" s="178">
        <f>SUM(BK302:BK307)</f>
        <v>0</v>
      </c>
    </row>
    <row r="302" spans="1:65" s="2" customFormat="1" ht="24.95" customHeight="1">
      <c r="A302" s="33"/>
      <c r="B302" s="34"/>
      <c r="C302" s="181" t="s">
        <v>438</v>
      </c>
      <c r="D302" s="181" t="s">
        <v>153</v>
      </c>
      <c r="E302" s="182" t="s">
        <v>439</v>
      </c>
      <c r="F302" s="183" t="s">
        <v>440</v>
      </c>
      <c r="G302" s="184" t="s">
        <v>156</v>
      </c>
      <c r="H302" s="185">
        <v>30.25</v>
      </c>
      <c r="I302" s="186"/>
      <c r="J302" s="187">
        <f>ROUND(I302*H302,2)</f>
        <v>0</v>
      </c>
      <c r="K302" s="183" t="s">
        <v>1</v>
      </c>
      <c r="L302" s="38"/>
      <c r="M302" s="188" t="s">
        <v>1</v>
      </c>
      <c r="N302" s="189" t="s">
        <v>43</v>
      </c>
      <c r="O302" s="70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2" t="s">
        <v>259</v>
      </c>
      <c r="AT302" s="192" t="s">
        <v>153</v>
      </c>
      <c r="AU302" s="192" t="s">
        <v>87</v>
      </c>
      <c r="AY302" s="16" t="s">
        <v>151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6" t="s">
        <v>83</v>
      </c>
      <c r="BK302" s="193">
        <f>ROUND(I302*H302,2)</f>
        <v>0</v>
      </c>
      <c r="BL302" s="16" t="s">
        <v>259</v>
      </c>
      <c r="BM302" s="192" t="s">
        <v>441</v>
      </c>
    </row>
    <row r="303" spans="1:65" s="2" customFormat="1" ht="11.25">
      <c r="A303" s="33"/>
      <c r="B303" s="34"/>
      <c r="C303" s="35"/>
      <c r="D303" s="194" t="s">
        <v>159</v>
      </c>
      <c r="E303" s="35"/>
      <c r="F303" s="195" t="s">
        <v>440</v>
      </c>
      <c r="G303" s="35"/>
      <c r="H303" s="35"/>
      <c r="I303" s="196"/>
      <c r="J303" s="35"/>
      <c r="K303" s="35"/>
      <c r="L303" s="38"/>
      <c r="M303" s="197"/>
      <c r="N303" s="198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159</v>
      </c>
      <c r="AU303" s="16" t="s">
        <v>87</v>
      </c>
    </row>
    <row r="304" spans="1:65" s="13" customFormat="1" ht="11.25">
      <c r="B304" s="201"/>
      <c r="C304" s="202"/>
      <c r="D304" s="194" t="s">
        <v>168</v>
      </c>
      <c r="E304" s="203" t="s">
        <v>85</v>
      </c>
      <c r="F304" s="204" t="s">
        <v>442</v>
      </c>
      <c r="G304" s="202"/>
      <c r="H304" s="205">
        <v>30.25</v>
      </c>
      <c r="I304" s="206"/>
      <c r="J304" s="202"/>
      <c r="K304" s="202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168</v>
      </c>
      <c r="AU304" s="211" t="s">
        <v>87</v>
      </c>
      <c r="AV304" s="13" t="s">
        <v>87</v>
      </c>
      <c r="AW304" s="13" t="s">
        <v>33</v>
      </c>
      <c r="AX304" s="13" t="s">
        <v>83</v>
      </c>
      <c r="AY304" s="211" t="s">
        <v>151</v>
      </c>
    </row>
    <row r="305" spans="1:65" s="2" customFormat="1" ht="16.5" customHeight="1">
      <c r="A305" s="33"/>
      <c r="B305" s="34"/>
      <c r="C305" s="223" t="s">
        <v>443</v>
      </c>
      <c r="D305" s="223" t="s">
        <v>293</v>
      </c>
      <c r="E305" s="224" t="s">
        <v>444</v>
      </c>
      <c r="F305" s="225" t="s">
        <v>445</v>
      </c>
      <c r="G305" s="226" t="s">
        <v>156</v>
      </c>
      <c r="H305" s="227">
        <v>34.787999999999997</v>
      </c>
      <c r="I305" s="228"/>
      <c r="J305" s="229">
        <f>ROUND(I305*H305,2)</f>
        <v>0</v>
      </c>
      <c r="K305" s="225" t="s">
        <v>163</v>
      </c>
      <c r="L305" s="230"/>
      <c r="M305" s="231" t="s">
        <v>1</v>
      </c>
      <c r="N305" s="232" t="s">
        <v>43</v>
      </c>
      <c r="O305" s="70"/>
      <c r="P305" s="190">
        <f>O305*H305</f>
        <v>0</v>
      </c>
      <c r="Q305" s="190">
        <v>2.9999999999999997E-4</v>
      </c>
      <c r="R305" s="190">
        <f>Q305*H305</f>
        <v>1.0436399999999998E-2</v>
      </c>
      <c r="S305" s="190">
        <v>0</v>
      </c>
      <c r="T305" s="191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2" t="s">
        <v>361</v>
      </c>
      <c r="AT305" s="192" t="s">
        <v>293</v>
      </c>
      <c r="AU305" s="192" t="s">
        <v>87</v>
      </c>
      <c r="AY305" s="16" t="s">
        <v>151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6" t="s">
        <v>83</v>
      </c>
      <c r="BK305" s="193">
        <f>ROUND(I305*H305,2)</f>
        <v>0</v>
      </c>
      <c r="BL305" s="16" t="s">
        <v>259</v>
      </c>
      <c r="BM305" s="192" t="s">
        <v>446</v>
      </c>
    </row>
    <row r="306" spans="1:65" s="2" customFormat="1" ht="11.25">
      <c r="A306" s="33"/>
      <c r="B306" s="34"/>
      <c r="C306" s="35"/>
      <c r="D306" s="194" t="s">
        <v>159</v>
      </c>
      <c r="E306" s="35"/>
      <c r="F306" s="195" t="s">
        <v>445</v>
      </c>
      <c r="G306" s="35"/>
      <c r="H306" s="35"/>
      <c r="I306" s="196"/>
      <c r="J306" s="35"/>
      <c r="K306" s="35"/>
      <c r="L306" s="38"/>
      <c r="M306" s="197"/>
      <c r="N306" s="198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159</v>
      </c>
      <c r="AU306" s="16" t="s">
        <v>87</v>
      </c>
    </row>
    <row r="307" spans="1:65" s="13" customFormat="1" ht="11.25">
      <c r="B307" s="201"/>
      <c r="C307" s="202"/>
      <c r="D307" s="194" t="s">
        <v>168</v>
      </c>
      <c r="E307" s="202"/>
      <c r="F307" s="204" t="s">
        <v>447</v>
      </c>
      <c r="G307" s="202"/>
      <c r="H307" s="205">
        <v>34.787999999999997</v>
      </c>
      <c r="I307" s="206"/>
      <c r="J307" s="202"/>
      <c r="K307" s="202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168</v>
      </c>
      <c r="AU307" s="211" t="s">
        <v>87</v>
      </c>
      <c r="AV307" s="13" t="s">
        <v>87</v>
      </c>
      <c r="AW307" s="13" t="s">
        <v>4</v>
      </c>
      <c r="AX307" s="13" t="s">
        <v>83</v>
      </c>
      <c r="AY307" s="211" t="s">
        <v>151</v>
      </c>
    </row>
    <row r="308" spans="1:65" s="12" customFormat="1" ht="25.9" customHeight="1">
      <c r="B308" s="165"/>
      <c r="C308" s="166"/>
      <c r="D308" s="167" t="s">
        <v>77</v>
      </c>
      <c r="E308" s="168" t="s">
        <v>448</v>
      </c>
      <c r="F308" s="168" t="s">
        <v>449</v>
      </c>
      <c r="G308" s="166"/>
      <c r="H308" s="166"/>
      <c r="I308" s="169"/>
      <c r="J308" s="170">
        <f>BK308</f>
        <v>0</v>
      </c>
      <c r="K308" s="166"/>
      <c r="L308" s="171"/>
      <c r="M308" s="172"/>
      <c r="N308" s="173"/>
      <c r="O308" s="173"/>
      <c r="P308" s="174">
        <f>P309+SUM(P310:P314)+P330+P349+P352</f>
        <v>0</v>
      </c>
      <c r="Q308" s="173"/>
      <c r="R308" s="174">
        <f>R309+SUM(R310:R314)+R330+R349+R352</f>
        <v>0</v>
      </c>
      <c r="S308" s="173"/>
      <c r="T308" s="175">
        <f>T309+SUM(T310:T314)+T330+T349+T352</f>
        <v>0</v>
      </c>
      <c r="AR308" s="176" t="s">
        <v>182</v>
      </c>
      <c r="AT308" s="177" t="s">
        <v>77</v>
      </c>
      <c r="AU308" s="177" t="s">
        <v>78</v>
      </c>
      <c r="AY308" s="176" t="s">
        <v>151</v>
      </c>
      <c r="BK308" s="178">
        <f>BK309+SUM(BK310:BK314)+BK330+BK349+BK352</f>
        <v>0</v>
      </c>
    </row>
    <row r="309" spans="1:65" s="2" customFormat="1" ht="16.5" customHeight="1">
      <c r="A309" s="33"/>
      <c r="B309" s="34"/>
      <c r="C309" s="181" t="s">
        <v>450</v>
      </c>
      <c r="D309" s="181" t="s">
        <v>153</v>
      </c>
      <c r="E309" s="182" t="s">
        <v>451</v>
      </c>
      <c r="F309" s="183" t="s">
        <v>452</v>
      </c>
      <c r="G309" s="184" t="s">
        <v>453</v>
      </c>
      <c r="H309" s="185">
        <v>1</v>
      </c>
      <c r="I309" s="186"/>
      <c r="J309" s="187">
        <f>ROUND(I309*H309,2)</f>
        <v>0</v>
      </c>
      <c r="K309" s="183" t="s">
        <v>1</v>
      </c>
      <c r="L309" s="38"/>
      <c r="M309" s="188" t="s">
        <v>1</v>
      </c>
      <c r="N309" s="189" t="s">
        <v>43</v>
      </c>
      <c r="O309" s="70"/>
      <c r="P309" s="190">
        <f>O309*H309</f>
        <v>0</v>
      </c>
      <c r="Q309" s="190">
        <v>0</v>
      </c>
      <c r="R309" s="190">
        <f>Q309*H309</f>
        <v>0</v>
      </c>
      <c r="S309" s="190">
        <v>0</v>
      </c>
      <c r="T309" s="191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2" t="s">
        <v>454</v>
      </c>
      <c r="AT309" s="192" t="s">
        <v>153</v>
      </c>
      <c r="AU309" s="192" t="s">
        <v>83</v>
      </c>
      <c r="AY309" s="16" t="s">
        <v>151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6" t="s">
        <v>83</v>
      </c>
      <c r="BK309" s="193">
        <f>ROUND(I309*H309,2)</f>
        <v>0</v>
      </c>
      <c r="BL309" s="16" t="s">
        <v>454</v>
      </c>
      <c r="BM309" s="192" t="s">
        <v>455</v>
      </c>
    </row>
    <row r="310" spans="1:65" s="2" customFormat="1" ht="19.5">
      <c r="A310" s="33"/>
      <c r="B310" s="34"/>
      <c r="C310" s="35"/>
      <c r="D310" s="194" t="s">
        <v>159</v>
      </c>
      <c r="E310" s="35"/>
      <c r="F310" s="195" t="s">
        <v>456</v>
      </c>
      <c r="G310" s="35"/>
      <c r="H310" s="35"/>
      <c r="I310" s="196"/>
      <c r="J310" s="35"/>
      <c r="K310" s="35"/>
      <c r="L310" s="38"/>
      <c r="M310" s="197"/>
      <c r="N310" s="198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159</v>
      </c>
      <c r="AU310" s="16" t="s">
        <v>83</v>
      </c>
    </row>
    <row r="311" spans="1:65" s="2" customFormat="1" ht="16.5" customHeight="1">
      <c r="A311" s="33"/>
      <c r="B311" s="34"/>
      <c r="C311" s="181" t="s">
        <v>457</v>
      </c>
      <c r="D311" s="181" t="s">
        <v>153</v>
      </c>
      <c r="E311" s="182" t="s">
        <v>458</v>
      </c>
      <c r="F311" s="183" t="s">
        <v>459</v>
      </c>
      <c r="G311" s="184" t="s">
        <v>460</v>
      </c>
      <c r="H311" s="185">
        <v>1</v>
      </c>
      <c r="I311" s="186"/>
      <c r="J311" s="187">
        <f>ROUND(I311*H311,2)</f>
        <v>0</v>
      </c>
      <c r="K311" s="183" t="s">
        <v>1</v>
      </c>
      <c r="L311" s="38"/>
      <c r="M311" s="188" t="s">
        <v>1</v>
      </c>
      <c r="N311" s="189" t="s">
        <v>43</v>
      </c>
      <c r="O311" s="70"/>
      <c r="P311" s="190">
        <f>O311*H311</f>
        <v>0</v>
      </c>
      <c r="Q311" s="190">
        <v>0</v>
      </c>
      <c r="R311" s="190">
        <f>Q311*H311</f>
        <v>0</v>
      </c>
      <c r="S311" s="190">
        <v>0</v>
      </c>
      <c r="T311" s="19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2" t="s">
        <v>454</v>
      </c>
      <c r="AT311" s="192" t="s">
        <v>153</v>
      </c>
      <c r="AU311" s="192" t="s">
        <v>83</v>
      </c>
      <c r="AY311" s="16" t="s">
        <v>151</v>
      </c>
      <c r="BE311" s="193">
        <f>IF(N311="základní",J311,0)</f>
        <v>0</v>
      </c>
      <c r="BF311" s="193">
        <f>IF(N311="snížená",J311,0)</f>
        <v>0</v>
      </c>
      <c r="BG311" s="193">
        <f>IF(N311="zákl. přenesená",J311,0)</f>
        <v>0</v>
      </c>
      <c r="BH311" s="193">
        <f>IF(N311="sníž. přenesená",J311,0)</f>
        <v>0</v>
      </c>
      <c r="BI311" s="193">
        <f>IF(N311="nulová",J311,0)</f>
        <v>0</v>
      </c>
      <c r="BJ311" s="16" t="s">
        <v>83</v>
      </c>
      <c r="BK311" s="193">
        <f>ROUND(I311*H311,2)</f>
        <v>0</v>
      </c>
      <c r="BL311" s="16" t="s">
        <v>454</v>
      </c>
      <c r="BM311" s="192" t="s">
        <v>461</v>
      </c>
    </row>
    <row r="312" spans="1:65" s="2" customFormat="1" ht="11.25">
      <c r="A312" s="33"/>
      <c r="B312" s="34"/>
      <c r="C312" s="35"/>
      <c r="D312" s="194" t="s">
        <v>159</v>
      </c>
      <c r="E312" s="35"/>
      <c r="F312" s="195" t="s">
        <v>459</v>
      </c>
      <c r="G312" s="35"/>
      <c r="H312" s="35"/>
      <c r="I312" s="196"/>
      <c r="J312" s="35"/>
      <c r="K312" s="35"/>
      <c r="L312" s="38"/>
      <c r="M312" s="197"/>
      <c r="N312" s="198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159</v>
      </c>
      <c r="AU312" s="16" t="s">
        <v>83</v>
      </c>
    </row>
    <row r="313" spans="1:65" s="2" customFormat="1" ht="48.75">
      <c r="A313" s="33"/>
      <c r="B313" s="34"/>
      <c r="C313" s="35"/>
      <c r="D313" s="194" t="s">
        <v>462</v>
      </c>
      <c r="E313" s="35"/>
      <c r="F313" s="233" t="s">
        <v>463</v>
      </c>
      <c r="G313" s="35"/>
      <c r="H313" s="35"/>
      <c r="I313" s="196"/>
      <c r="J313" s="35"/>
      <c r="K313" s="35"/>
      <c r="L313" s="38"/>
      <c r="M313" s="197"/>
      <c r="N313" s="198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462</v>
      </c>
      <c r="AU313" s="16" t="s">
        <v>83</v>
      </c>
    </row>
    <row r="314" spans="1:65" s="12" customFormat="1" ht="22.9" customHeight="1">
      <c r="B314" s="165"/>
      <c r="C314" s="166"/>
      <c r="D314" s="167" t="s">
        <v>77</v>
      </c>
      <c r="E314" s="179" t="s">
        <v>464</v>
      </c>
      <c r="F314" s="179" t="s">
        <v>465</v>
      </c>
      <c r="G314" s="166"/>
      <c r="H314" s="166"/>
      <c r="I314" s="169"/>
      <c r="J314" s="180">
        <f>BK314</f>
        <v>0</v>
      </c>
      <c r="K314" s="166"/>
      <c r="L314" s="171"/>
      <c r="M314" s="172"/>
      <c r="N314" s="173"/>
      <c r="O314" s="173"/>
      <c r="P314" s="174">
        <f>SUM(P315:P329)</f>
        <v>0</v>
      </c>
      <c r="Q314" s="173"/>
      <c r="R314" s="174">
        <f>SUM(R315:R329)</f>
        <v>0</v>
      </c>
      <c r="S314" s="173"/>
      <c r="T314" s="175">
        <f>SUM(T315:T329)</f>
        <v>0</v>
      </c>
      <c r="AR314" s="176" t="s">
        <v>182</v>
      </c>
      <c r="AT314" s="177" t="s">
        <v>77</v>
      </c>
      <c r="AU314" s="177" t="s">
        <v>83</v>
      </c>
      <c r="AY314" s="176" t="s">
        <v>151</v>
      </c>
      <c r="BK314" s="178">
        <f>SUM(BK315:BK329)</f>
        <v>0</v>
      </c>
    </row>
    <row r="315" spans="1:65" s="2" customFormat="1" ht="16.5" customHeight="1">
      <c r="A315" s="33"/>
      <c r="B315" s="34"/>
      <c r="C315" s="181" t="s">
        <v>466</v>
      </c>
      <c r="D315" s="181" t="s">
        <v>153</v>
      </c>
      <c r="E315" s="182" t="s">
        <v>467</v>
      </c>
      <c r="F315" s="183" t="s">
        <v>468</v>
      </c>
      <c r="G315" s="184" t="s">
        <v>469</v>
      </c>
      <c r="H315" s="185">
        <v>1</v>
      </c>
      <c r="I315" s="186"/>
      <c r="J315" s="187">
        <f>ROUND(I315*H315,2)</f>
        <v>0</v>
      </c>
      <c r="K315" s="183" t="s">
        <v>163</v>
      </c>
      <c r="L315" s="38"/>
      <c r="M315" s="188" t="s">
        <v>1</v>
      </c>
      <c r="N315" s="189" t="s">
        <v>43</v>
      </c>
      <c r="O315" s="70"/>
      <c r="P315" s="190">
        <f>O315*H315</f>
        <v>0</v>
      </c>
      <c r="Q315" s="190">
        <v>0</v>
      </c>
      <c r="R315" s="190">
        <f>Q315*H315</f>
        <v>0</v>
      </c>
      <c r="S315" s="190">
        <v>0</v>
      </c>
      <c r="T315" s="19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2" t="s">
        <v>454</v>
      </c>
      <c r="AT315" s="192" t="s">
        <v>153</v>
      </c>
      <c r="AU315" s="192" t="s">
        <v>87</v>
      </c>
      <c r="AY315" s="16" t="s">
        <v>151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6" t="s">
        <v>83</v>
      </c>
      <c r="BK315" s="193">
        <f>ROUND(I315*H315,2)</f>
        <v>0</v>
      </c>
      <c r="BL315" s="16" t="s">
        <v>454</v>
      </c>
      <c r="BM315" s="192" t="s">
        <v>470</v>
      </c>
    </row>
    <row r="316" spans="1:65" s="2" customFormat="1" ht="11.25">
      <c r="A316" s="33"/>
      <c r="B316" s="34"/>
      <c r="C316" s="35"/>
      <c r="D316" s="194" t="s">
        <v>159</v>
      </c>
      <c r="E316" s="35"/>
      <c r="F316" s="195" t="s">
        <v>468</v>
      </c>
      <c r="G316" s="35"/>
      <c r="H316" s="35"/>
      <c r="I316" s="196"/>
      <c r="J316" s="35"/>
      <c r="K316" s="35"/>
      <c r="L316" s="38"/>
      <c r="M316" s="197"/>
      <c r="N316" s="198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159</v>
      </c>
      <c r="AU316" s="16" t="s">
        <v>87</v>
      </c>
    </row>
    <row r="317" spans="1:65" s="2" customFormat="1" ht="11.25">
      <c r="A317" s="33"/>
      <c r="B317" s="34"/>
      <c r="C317" s="35"/>
      <c r="D317" s="199" t="s">
        <v>166</v>
      </c>
      <c r="E317" s="35"/>
      <c r="F317" s="200" t="s">
        <v>471</v>
      </c>
      <c r="G317" s="35"/>
      <c r="H317" s="35"/>
      <c r="I317" s="196"/>
      <c r="J317" s="35"/>
      <c r="K317" s="35"/>
      <c r="L317" s="38"/>
      <c r="M317" s="197"/>
      <c r="N317" s="198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166</v>
      </c>
      <c r="AU317" s="16" t="s">
        <v>87</v>
      </c>
    </row>
    <row r="318" spans="1:65" s="2" customFormat="1" ht="16.5" customHeight="1">
      <c r="A318" s="33"/>
      <c r="B318" s="34"/>
      <c r="C318" s="181" t="s">
        <v>472</v>
      </c>
      <c r="D318" s="181" t="s">
        <v>153</v>
      </c>
      <c r="E318" s="182" t="s">
        <v>473</v>
      </c>
      <c r="F318" s="183" t="s">
        <v>474</v>
      </c>
      <c r="G318" s="184" t="s">
        <v>469</v>
      </c>
      <c r="H318" s="185">
        <v>1</v>
      </c>
      <c r="I318" s="186"/>
      <c r="J318" s="187">
        <f>ROUND(I318*H318,2)</f>
        <v>0</v>
      </c>
      <c r="K318" s="183" t="s">
        <v>163</v>
      </c>
      <c r="L318" s="38"/>
      <c r="M318" s="188" t="s">
        <v>1</v>
      </c>
      <c r="N318" s="189" t="s">
        <v>43</v>
      </c>
      <c r="O318" s="70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2" t="s">
        <v>454</v>
      </c>
      <c r="AT318" s="192" t="s">
        <v>153</v>
      </c>
      <c r="AU318" s="192" t="s">
        <v>87</v>
      </c>
      <c r="AY318" s="16" t="s">
        <v>151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6" t="s">
        <v>83</v>
      </c>
      <c r="BK318" s="193">
        <f>ROUND(I318*H318,2)</f>
        <v>0</v>
      </c>
      <c r="BL318" s="16" t="s">
        <v>454</v>
      </c>
      <c r="BM318" s="192" t="s">
        <v>475</v>
      </c>
    </row>
    <row r="319" spans="1:65" s="2" customFormat="1" ht="11.25">
      <c r="A319" s="33"/>
      <c r="B319" s="34"/>
      <c r="C319" s="35"/>
      <c r="D319" s="194" t="s">
        <v>159</v>
      </c>
      <c r="E319" s="35"/>
      <c r="F319" s="195" t="s">
        <v>474</v>
      </c>
      <c r="G319" s="35"/>
      <c r="H319" s="35"/>
      <c r="I319" s="196"/>
      <c r="J319" s="35"/>
      <c r="K319" s="35"/>
      <c r="L319" s="38"/>
      <c r="M319" s="197"/>
      <c r="N319" s="198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159</v>
      </c>
      <c r="AU319" s="16" t="s">
        <v>87</v>
      </c>
    </row>
    <row r="320" spans="1:65" s="2" customFormat="1" ht="11.25">
      <c r="A320" s="33"/>
      <c r="B320" s="34"/>
      <c r="C320" s="35"/>
      <c r="D320" s="199" t="s">
        <v>166</v>
      </c>
      <c r="E320" s="35"/>
      <c r="F320" s="200" t="s">
        <v>476</v>
      </c>
      <c r="G320" s="35"/>
      <c r="H320" s="35"/>
      <c r="I320" s="196"/>
      <c r="J320" s="35"/>
      <c r="K320" s="35"/>
      <c r="L320" s="38"/>
      <c r="M320" s="197"/>
      <c r="N320" s="198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166</v>
      </c>
      <c r="AU320" s="16" t="s">
        <v>87</v>
      </c>
    </row>
    <row r="321" spans="1:65" s="2" customFormat="1" ht="16.5" customHeight="1">
      <c r="A321" s="33"/>
      <c r="B321" s="34"/>
      <c r="C321" s="181" t="s">
        <v>477</v>
      </c>
      <c r="D321" s="181" t="s">
        <v>153</v>
      </c>
      <c r="E321" s="182" t="s">
        <v>478</v>
      </c>
      <c r="F321" s="183" t="s">
        <v>479</v>
      </c>
      <c r="G321" s="184" t="s">
        <v>469</v>
      </c>
      <c r="H321" s="185">
        <v>1</v>
      </c>
      <c r="I321" s="186"/>
      <c r="J321" s="187">
        <f>ROUND(I321*H321,2)</f>
        <v>0</v>
      </c>
      <c r="K321" s="183" t="s">
        <v>163</v>
      </c>
      <c r="L321" s="38"/>
      <c r="M321" s="188" t="s">
        <v>1</v>
      </c>
      <c r="N321" s="189" t="s">
        <v>43</v>
      </c>
      <c r="O321" s="70"/>
      <c r="P321" s="190">
        <f>O321*H321</f>
        <v>0</v>
      </c>
      <c r="Q321" s="190">
        <v>0</v>
      </c>
      <c r="R321" s="190">
        <f>Q321*H321</f>
        <v>0</v>
      </c>
      <c r="S321" s="190">
        <v>0</v>
      </c>
      <c r="T321" s="191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2" t="s">
        <v>454</v>
      </c>
      <c r="AT321" s="192" t="s">
        <v>153</v>
      </c>
      <c r="AU321" s="192" t="s">
        <v>87</v>
      </c>
      <c r="AY321" s="16" t="s">
        <v>151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6" t="s">
        <v>83</v>
      </c>
      <c r="BK321" s="193">
        <f>ROUND(I321*H321,2)</f>
        <v>0</v>
      </c>
      <c r="BL321" s="16" t="s">
        <v>454</v>
      </c>
      <c r="BM321" s="192" t="s">
        <v>480</v>
      </c>
    </row>
    <row r="322" spans="1:65" s="2" customFormat="1" ht="11.25">
      <c r="A322" s="33"/>
      <c r="B322" s="34"/>
      <c r="C322" s="35"/>
      <c r="D322" s="194" t="s">
        <v>159</v>
      </c>
      <c r="E322" s="35"/>
      <c r="F322" s="195" t="s">
        <v>479</v>
      </c>
      <c r="G322" s="35"/>
      <c r="H322" s="35"/>
      <c r="I322" s="196"/>
      <c r="J322" s="35"/>
      <c r="K322" s="35"/>
      <c r="L322" s="38"/>
      <c r="M322" s="197"/>
      <c r="N322" s="198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159</v>
      </c>
      <c r="AU322" s="16" t="s">
        <v>87</v>
      </c>
    </row>
    <row r="323" spans="1:65" s="2" customFormat="1" ht="11.25">
      <c r="A323" s="33"/>
      <c r="B323" s="34"/>
      <c r="C323" s="35"/>
      <c r="D323" s="199" t="s">
        <v>166</v>
      </c>
      <c r="E323" s="35"/>
      <c r="F323" s="200" t="s">
        <v>481</v>
      </c>
      <c r="G323" s="35"/>
      <c r="H323" s="35"/>
      <c r="I323" s="196"/>
      <c r="J323" s="35"/>
      <c r="K323" s="35"/>
      <c r="L323" s="38"/>
      <c r="M323" s="197"/>
      <c r="N323" s="198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166</v>
      </c>
      <c r="AU323" s="16" t="s">
        <v>87</v>
      </c>
    </row>
    <row r="324" spans="1:65" s="2" customFormat="1" ht="16.5" customHeight="1">
      <c r="A324" s="33"/>
      <c r="B324" s="34"/>
      <c r="C324" s="181" t="s">
        <v>482</v>
      </c>
      <c r="D324" s="181" t="s">
        <v>153</v>
      </c>
      <c r="E324" s="182" t="s">
        <v>483</v>
      </c>
      <c r="F324" s="183" t="s">
        <v>484</v>
      </c>
      <c r="G324" s="184" t="s">
        <v>453</v>
      </c>
      <c r="H324" s="185">
        <v>1</v>
      </c>
      <c r="I324" s="186"/>
      <c r="J324" s="187">
        <f>ROUND(I324*H324,2)</f>
        <v>0</v>
      </c>
      <c r="K324" s="183" t="s">
        <v>1</v>
      </c>
      <c r="L324" s="38"/>
      <c r="M324" s="188" t="s">
        <v>1</v>
      </c>
      <c r="N324" s="189" t="s">
        <v>43</v>
      </c>
      <c r="O324" s="70"/>
      <c r="P324" s="190">
        <f>O324*H324</f>
        <v>0</v>
      </c>
      <c r="Q324" s="190">
        <v>0</v>
      </c>
      <c r="R324" s="190">
        <f>Q324*H324</f>
        <v>0</v>
      </c>
      <c r="S324" s="190">
        <v>0</v>
      </c>
      <c r="T324" s="191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2" t="s">
        <v>454</v>
      </c>
      <c r="AT324" s="192" t="s">
        <v>153</v>
      </c>
      <c r="AU324" s="192" t="s">
        <v>87</v>
      </c>
      <c r="AY324" s="16" t="s">
        <v>151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6" t="s">
        <v>83</v>
      </c>
      <c r="BK324" s="193">
        <f>ROUND(I324*H324,2)</f>
        <v>0</v>
      </c>
      <c r="BL324" s="16" t="s">
        <v>454</v>
      </c>
      <c r="BM324" s="192" t="s">
        <v>485</v>
      </c>
    </row>
    <row r="325" spans="1:65" s="2" customFormat="1" ht="19.5">
      <c r="A325" s="33"/>
      <c r="B325" s="34"/>
      <c r="C325" s="35"/>
      <c r="D325" s="194" t="s">
        <v>159</v>
      </c>
      <c r="E325" s="35"/>
      <c r="F325" s="195" t="s">
        <v>486</v>
      </c>
      <c r="G325" s="35"/>
      <c r="H325" s="35"/>
      <c r="I325" s="196"/>
      <c r="J325" s="35"/>
      <c r="K325" s="35"/>
      <c r="L325" s="38"/>
      <c r="M325" s="197"/>
      <c r="N325" s="198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159</v>
      </c>
      <c r="AU325" s="16" t="s">
        <v>87</v>
      </c>
    </row>
    <row r="326" spans="1:65" s="2" customFormat="1" ht="29.25">
      <c r="A326" s="33"/>
      <c r="B326" s="34"/>
      <c r="C326" s="35"/>
      <c r="D326" s="194" t="s">
        <v>462</v>
      </c>
      <c r="E326" s="35"/>
      <c r="F326" s="233" t="s">
        <v>487</v>
      </c>
      <c r="G326" s="35"/>
      <c r="H326" s="35"/>
      <c r="I326" s="196"/>
      <c r="J326" s="35"/>
      <c r="K326" s="35"/>
      <c r="L326" s="38"/>
      <c r="M326" s="197"/>
      <c r="N326" s="198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462</v>
      </c>
      <c r="AU326" s="16" t="s">
        <v>87</v>
      </c>
    </row>
    <row r="327" spans="1:65" s="2" customFormat="1" ht="16.5" customHeight="1">
      <c r="A327" s="33"/>
      <c r="B327" s="34"/>
      <c r="C327" s="181" t="s">
        <v>488</v>
      </c>
      <c r="D327" s="181" t="s">
        <v>153</v>
      </c>
      <c r="E327" s="182" t="s">
        <v>489</v>
      </c>
      <c r="F327" s="183" t="s">
        <v>490</v>
      </c>
      <c r="G327" s="184" t="s">
        <v>469</v>
      </c>
      <c r="H327" s="185">
        <v>1</v>
      </c>
      <c r="I327" s="186"/>
      <c r="J327" s="187">
        <f>ROUND(I327*H327,2)</f>
        <v>0</v>
      </c>
      <c r="K327" s="183" t="s">
        <v>163</v>
      </c>
      <c r="L327" s="38"/>
      <c r="M327" s="188" t="s">
        <v>1</v>
      </c>
      <c r="N327" s="189" t="s">
        <v>43</v>
      </c>
      <c r="O327" s="70"/>
      <c r="P327" s="190">
        <f>O327*H327</f>
        <v>0</v>
      </c>
      <c r="Q327" s="190">
        <v>0</v>
      </c>
      <c r="R327" s="190">
        <f>Q327*H327</f>
        <v>0</v>
      </c>
      <c r="S327" s="190">
        <v>0</v>
      </c>
      <c r="T327" s="19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2" t="s">
        <v>454</v>
      </c>
      <c r="AT327" s="192" t="s">
        <v>153</v>
      </c>
      <c r="AU327" s="192" t="s">
        <v>87</v>
      </c>
      <c r="AY327" s="16" t="s">
        <v>151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6" t="s">
        <v>83</v>
      </c>
      <c r="BK327" s="193">
        <f>ROUND(I327*H327,2)</f>
        <v>0</v>
      </c>
      <c r="BL327" s="16" t="s">
        <v>454</v>
      </c>
      <c r="BM327" s="192" t="s">
        <v>491</v>
      </c>
    </row>
    <row r="328" spans="1:65" s="2" customFormat="1" ht="11.25">
      <c r="A328" s="33"/>
      <c r="B328" s="34"/>
      <c r="C328" s="35"/>
      <c r="D328" s="194" t="s">
        <v>159</v>
      </c>
      <c r="E328" s="35"/>
      <c r="F328" s="195" t="s">
        <v>490</v>
      </c>
      <c r="G328" s="35"/>
      <c r="H328" s="35"/>
      <c r="I328" s="196"/>
      <c r="J328" s="35"/>
      <c r="K328" s="35"/>
      <c r="L328" s="38"/>
      <c r="M328" s="197"/>
      <c r="N328" s="198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159</v>
      </c>
      <c r="AU328" s="16" t="s">
        <v>87</v>
      </c>
    </row>
    <row r="329" spans="1:65" s="2" customFormat="1" ht="11.25">
      <c r="A329" s="33"/>
      <c r="B329" s="34"/>
      <c r="C329" s="35"/>
      <c r="D329" s="199" t="s">
        <v>166</v>
      </c>
      <c r="E329" s="35"/>
      <c r="F329" s="200" t="s">
        <v>492</v>
      </c>
      <c r="G329" s="35"/>
      <c r="H329" s="35"/>
      <c r="I329" s="196"/>
      <c r="J329" s="35"/>
      <c r="K329" s="35"/>
      <c r="L329" s="38"/>
      <c r="M329" s="197"/>
      <c r="N329" s="198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166</v>
      </c>
      <c r="AU329" s="16" t="s">
        <v>87</v>
      </c>
    </row>
    <row r="330" spans="1:65" s="12" customFormat="1" ht="22.9" customHeight="1">
      <c r="B330" s="165"/>
      <c r="C330" s="166"/>
      <c r="D330" s="167" t="s">
        <v>77</v>
      </c>
      <c r="E330" s="179" t="s">
        <v>493</v>
      </c>
      <c r="F330" s="179" t="s">
        <v>494</v>
      </c>
      <c r="G330" s="166"/>
      <c r="H330" s="166"/>
      <c r="I330" s="169"/>
      <c r="J330" s="180">
        <f>BK330</f>
        <v>0</v>
      </c>
      <c r="K330" s="166"/>
      <c r="L330" s="171"/>
      <c r="M330" s="172"/>
      <c r="N330" s="173"/>
      <c r="O330" s="173"/>
      <c r="P330" s="174">
        <f>SUM(P331:P348)</f>
        <v>0</v>
      </c>
      <c r="Q330" s="173"/>
      <c r="R330" s="174">
        <f>SUM(R331:R348)</f>
        <v>0</v>
      </c>
      <c r="S330" s="173"/>
      <c r="T330" s="175">
        <f>SUM(T331:T348)</f>
        <v>0</v>
      </c>
      <c r="AR330" s="176" t="s">
        <v>182</v>
      </c>
      <c r="AT330" s="177" t="s">
        <v>77</v>
      </c>
      <c r="AU330" s="177" t="s">
        <v>83</v>
      </c>
      <c r="AY330" s="176" t="s">
        <v>151</v>
      </c>
      <c r="BK330" s="178">
        <f>SUM(BK331:BK348)</f>
        <v>0</v>
      </c>
    </row>
    <row r="331" spans="1:65" s="2" customFormat="1" ht="16.5" customHeight="1">
      <c r="A331" s="33"/>
      <c r="B331" s="34"/>
      <c r="C331" s="181" t="s">
        <v>495</v>
      </c>
      <c r="D331" s="181" t="s">
        <v>153</v>
      </c>
      <c r="E331" s="182" t="s">
        <v>496</v>
      </c>
      <c r="F331" s="183" t="s">
        <v>494</v>
      </c>
      <c r="G331" s="184" t="s">
        <v>469</v>
      </c>
      <c r="H331" s="185">
        <v>1</v>
      </c>
      <c r="I331" s="186"/>
      <c r="J331" s="187">
        <f>ROUND(I331*H331,2)</f>
        <v>0</v>
      </c>
      <c r="K331" s="183" t="s">
        <v>163</v>
      </c>
      <c r="L331" s="38"/>
      <c r="M331" s="188" t="s">
        <v>1</v>
      </c>
      <c r="N331" s="189" t="s">
        <v>43</v>
      </c>
      <c r="O331" s="70"/>
      <c r="P331" s="190">
        <f>O331*H331</f>
        <v>0</v>
      </c>
      <c r="Q331" s="190">
        <v>0</v>
      </c>
      <c r="R331" s="190">
        <f>Q331*H331</f>
        <v>0</v>
      </c>
      <c r="S331" s="190">
        <v>0</v>
      </c>
      <c r="T331" s="19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2" t="s">
        <v>454</v>
      </c>
      <c r="AT331" s="192" t="s">
        <v>153</v>
      </c>
      <c r="AU331" s="192" t="s">
        <v>87</v>
      </c>
      <c r="AY331" s="16" t="s">
        <v>151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16" t="s">
        <v>83</v>
      </c>
      <c r="BK331" s="193">
        <f>ROUND(I331*H331,2)</f>
        <v>0</v>
      </c>
      <c r="BL331" s="16" t="s">
        <v>454</v>
      </c>
      <c r="BM331" s="192" t="s">
        <v>497</v>
      </c>
    </row>
    <row r="332" spans="1:65" s="2" customFormat="1" ht="11.25">
      <c r="A332" s="33"/>
      <c r="B332" s="34"/>
      <c r="C332" s="35"/>
      <c r="D332" s="194" t="s">
        <v>159</v>
      </c>
      <c r="E332" s="35"/>
      <c r="F332" s="195" t="s">
        <v>494</v>
      </c>
      <c r="G332" s="35"/>
      <c r="H332" s="35"/>
      <c r="I332" s="196"/>
      <c r="J332" s="35"/>
      <c r="K332" s="35"/>
      <c r="L332" s="38"/>
      <c r="M332" s="197"/>
      <c r="N332" s="198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159</v>
      </c>
      <c r="AU332" s="16" t="s">
        <v>87</v>
      </c>
    </row>
    <row r="333" spans="1:65" s="2" customFormat="1" ht="11.25">
      <c r="A333" s="33"/>
      <c r="B333" s="34"/>
      <c r="C333" s="35"/>
      <c r="D333" s="199" t="s">
        <v>166</v>
      </c>
      <c r="E333" s="35"/>
      <c r="F333" s="200" t="s">
        <v>498</v>
      </c>
      <c r="G333" s="35"/>
      <c r="H333" s="35"/>
      <c r="I333" s="196"/>
      <c r="J333" s="35"/>
      <c r="K333" s="35"/>
      <c r="L333" s="38"/>
      <c r="M333" s="197"/>
      <c r="N333" s="198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166</v>
      </c>
      <c r="AU333" s="16" t="s">
        <v>87</v>
      </c>
    </row>
    <row r="334" spans="1:65" s="2" customFormat="1" ht="16.5" customHeight="1">
      <c r="A334" s="33"/>
      <c r="B334" s="34"/>
      <c r="C334" s="181" t="s">
        <v>499</v>
      </c>
      <c r="D334" s="181" t="s">
        <v>153</v>
      </c>
      <c r="E334" s="182" t="s">
        <v>500</v>
      </c>
      <c r="F334" s="183" t="s">
        <v>501</v>
      </c>
      <c r="G334" s="184" t="s">
        <v>469</v>
      </c>
      <c r="H334" s="185">
        <v>1</v>
      </c>
      <c r="I334" s="186"/>
      <c r="J334" s="187">
        <f>ROUND(I334*H334,2)</f>
        <v>0</v>
      </c>
      <c r="K334" s="183" t="s">
        <v>163</v>
      </c>
      <c r="L334" s="38"/>
      <c r="M334" s="188" t="s">
        <v>1</v>
      </c>
      <c r="N334" s="189" t="s">
        <v>43</v>
      </c>
      <c r="O334" s="70"/>
      <c r="P334" s="190">
        <f>O334*H334</f>
        <v>0</v>
      </c>
      <c r="Q334" s="190">
        <v>0</v>
      </c>
      <c r="R334" s="190">
        <f>Q334*H334</f>
        <v>0</v>
      </c>
      <c r="S334" s="190">
        <v>0</v>
      </c>
      <c r="T334" s="191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2" t="s">
        <v>454</v>
      </c>
      <c r="AT334" s="192" t="s">
        <v>153</v>
      </c>
      <c r="AU334" s="192" t="s">
        <v>87</v>
      </c>
      <c r="AY334" s="16" t="s">
        <v>151</v>
      </c>
      <c r="BE334" s="193">
        <f>IF(N334="základní",J334,0)</f>
        <v>0</v>
      </c>
      <c r="BF334" s="193">
        <f>IF(N334="snížená",J334,0)</f>
        <v>0</v>
      </c>
      <c r="BG334" s="193">
        <f>IF(N334="zákl. přenesená",J334,0)</f>
        <v>0</v>
      </c>
      <c r="BH334" s="193">
        <f>IF(N334="sníž. přenesená",J334,0)</f>
        <v>0</v>
      </c>
      <c r="BI334" s="193">
        <f>IF(N334="nulová",J334,0)</f>
        <v>0</v>
      </c>
      <c r="BJ334" s="16" t="s">
        <v>83</v>
      </c>
      <c r="BK334" s="193">
        <f>ROUND(I334*H334,2)</f>
        <v>0</v>
      </c>
      <c r="BL334" s="16" t="s">
        <v>454</v>
      </c>
      <c r="BM334" s="192" t="s">
        <v>502</v>
      </c>
    </row>
    <row r="335" spans="1:65" s="2" customFormat="1" ht="11.25">
      <c r="A335" s="33"/>
      <c r="B335" s="34"/>
      <c r="C335" s="35"/>
      <c r="D335" s="194" t="s">
        <v>159</v>
      </c>
      <c r="E335" s="35"/>
      <c r="F335" s="195" t="s">
        <v>501</v>
      </c>
      <c r="G335" s="35"/>
      <c r="H335" s="35"/>
      <c r="I335" s="196"/>
      <c r="J335" s="35"/>
      <c r="K335" s="35"/>
      <c r="L335" s="38"/>
      <c r="M335" s="197"/>
      <c r="N335" s="198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159</v>
      </c>
      <c r="AU335" s="16" t="s">
        <v>87</v>
      </c>
    </row>
    <row r="336" spans="1:65" s="2" customFormat="1" ht="11.25">
      <c r="A336" s="33"/>
      <c r="B336" s="34"/>
      <c r="C336" s="35"/>
      <c r="D336" s="199" t="s">
        <v>166</v>
      </c>
      <c r="E336" s="35"/>
      <c r="F336" s="200" t="s">
        <v>503</v>
      </c>
      <c r="G336" s="35"/>
      <c r="H336" s="35"/>
      <c r="I336" s="196"/>
      <c r="J336" s="35"/>
      <c r="K336" s="35"/>
      <c r="L336" s="38"/>
      <c r="M336" s="197"/>
      <c r="N336" s="198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166</v>
      </c>
      <c r="AU336" s="16" t="s">
        <v>87</v>
      </c>
    </row>
    <row r="337" spans="1:65" s="2" customFormat="1" ht="16.5" customHeight="1">
      <c r="A337" s="33"/>
      <c r="B337" s="34"/>
      <c r="C337" s="181" t="s">
        <v>504</v>
      </c>
      <c r="D337" s="181" t="s">
        <v>153</v>
      </c>
      <c r="E337" s="182" t="s">
        <v>505</v>
      </c>
      <c r="F337" s="183" t="s">
        <v>506</v>
      </c>
      <c r="G337" s="184" t="s">
        <v>469</v>
      </c>
      <c r="H337" s="185">
        <v>7</v>
      </c>
      <c r="I337" s="186"/>
      <c r="J337" s="187">
        <f>ROUND(I337*H337,2)</f>
        <v>0</v>
      </c>
      <c r="K337" s="183" t="s">
        <v>163</v>
      </c>
      <c r="L337" s="38"/>
      <c r="M337" s="188" t="s">
        <v>1</v>
      </c>
      <c r="N337" s="189" t="s">
        <v>43</v>
      </c>
      <c r="O337" s="70"/>
      <c r="P337" s="190">
        <f>O337*H337</f>
        <v>0</v>
      </c>
      <c r="Q337" s="190">
        <v>0</v>
      </c>
      <c r="R337" s="190">
        <f>Q337*H337</f>
        <v>0</v>
      </c>
      <c r="S337" s="190">
        <v>0</v>
      </c>
      <c r="T337" s="191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2" t="s">
        <v>454</v>
      </c>
      <c r="AT337" s="192" t="s">
        <v>153</v>
      </c>
      <c r="AU337" s="192" t="s">
        <v>87</v>
      </c>
      <c r="AY337" s="16" t="s">
        <v>151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6" t="s">
        <v>83</v>
      </c>
      <c r="BK337" s="193">
        <f>ROUND(I337*H337,2)</f>
        <v>0</v>
      </c>
      <c r="BL337" s="16" t="s">
        <v>454</v>
      </c>
      <c r="BM337" s="192" t="s">
        <v>507</v>
      </c>
    </row>
    <row r="338" spans="1:65" s="2" customFormat="1" ht="11.25">
      <c r="A338" s="33"/>
      <c r="B338" s="34"/>
      <c r="C338" s="35"/>
      <c r="D338" s="194" t="s">
        <v>159</v>
      </c>
      <c r="E338" s="35"/>
      <c r="F338" s="195" t="s">
        <v>506</v>
      </c>
      <c r="G338" s="35"/>
      <c r="H338" s="35"/>
      <c r="I338" s="196"/>
      <c r="J338" s="35"/>
      <c r="K338" s="35"/>
      <c r="L338" s="38"/>
      <c r="M338" s="197"/>
      <c r="N338" s="198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159</v>
      </c>
      <c r="AU338" s="16" t="s">
        <v>87</v>
      </c>
    </row>
    <row r="339" spans="1:65" s="2" customFormat="1" ht="11.25">
      <c r="A339" s="33"/>
      <c r="B339" s="34"/>
      <c r="C339" s="35"/>
      <c r="D339" s="199" t="s">
        <v>166</v>
      </c>
      <c r="E339" s="35"/>
      <c r="F339" s="200" t="s">
        <v>508</v>
      </c>
      <c r="G339" s="35"/>
      <c r="H339" s="35"/>
      <c r="I339" s="196"/>
      <c r="J339" s="35"/>
      <c r="K339" s="35"/>
      <c r="L339" s="38"/>
      <c r="M339" s="197"/>
      <c r="N339" s="198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166</v>
      </c>
      <c r="AU339" s="16" t="s">
        <v>87</v>
      </c>
    </row>
    <row r="340" spans="1:65" s="2" customFormat="1" ht="16.5" customHeight="1">
      <c r="A340" s="33"/>
      <c r="B340" s="34"/>
      <c r="C340" s="181" t="s">
        <v>509</v>
      </c>
      <c r="D340" s="181" t="s">
        <v>153</v>
      </c>
      <c r="E340" s="182" t="s">
        <v>510</v>
      </c>
      <c r="F340" s="183" t="s">
        <v>511</v>
      </c>
      <c r="G340" s="184" t="s">
        <v>512</v>
      </c>
      <c r="H340" s="185">
        <v>7</v>
      </c>
      <c r="I340" s="186"/>
      <c r="J340" s="187">
        <f>ROUND(I340*H340,2)</f>
        <v>0</v>
      </c>
      <c r="K340" s="183" t="s">
        <v>1</v>
      </c>
      <c r="L340" s="38"/>
      <c r="M340" s="188" t="s">
        <v>1</v>
      </c>
      <c r="N340" s="189" t="s">
        <v>43</v>
      </c>
      <c r="O340" s="70"/>
      <c r="P340" s="190">
        <f>O340*H340</f>
        <v>0</v>
      </c>
      <c r="Q340" s="190">
        <v>0</v>
      </c>
      <c r="R340" s="190">
        <f>Q340*H340</f>
        <v>0</v>
      </c>
      <c r="S340" s="190">
        <v>0</v>
      </c>
      <c r="T340" s="191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2" t="s">
        <v>454</v>
      </c>
      <c r="AT340" s="192" t="s">
        <v>153</v>
      </c>
      <c r="AU340" s="192" t="s">
        <v>87</v>
      </c>
      <c r="AY340" s="16" t="s">
        <v>151</v>
      </c>
      <c r="BE340" s="193">
        <f>IF(N340="základní",J340,0)</f>
        <v>0</v>
      </c>
      <c r="BF340" s="193">
        <f>IF(N340="snížená",J340,0)</f>
        <v>0</v>
      </c>
      <c r="BG340" s="193">
        <f>IF(N340="zákl. přenesená",J340,0)</f>
        <v>0</v>
      </c>
      <c r="BH340" s="193">
        <f>IF(N340="sníž. přenesená",J340,0)</f>
        <v>0</v>
      </c>
      <c r="BI340" s="193">
        <f>IF(N340="nulová",J340,0)</f>
        <v>0</v>
      </c>
      <c r="BJ340" s="16" t="s">
        <v>83</v>
      </c>
      <c r="BK340" s="193">
        <f>ROUND(I340*H340,2)</f>
        <v>0</v>
      </c>
      <c r="BL340" s="16" t="s">
        <v>454</v>
      </c>
      <c r="BM340" s="192" t="s">
        <v>513</v>
      </c>
    </row>
    <row r="341" spans="1:65" s="2" customFormat="1" ht="11.25">
      <c r="A341" s="33"/>
      <c r="B341" s="34"/>
      <c r="C341" s="35"/>
      <c r="D341" s="194" t="s">
        <v>159</v>
      </c>
      <c r="E341" s="35"/>
      <c r="F341" s="195" t="s">
        <v>514</v>
      </c>
      <c r="G341" s="35"/>
      <c r="H341" s="35"/>
      <c r="I341" s="196"/>
      <c r="J341" s="35"/>
      <c r="K341" s="35"/>
      <c r="L341" s="38"/>
      <c r="M341" s="197"/>
      <c r="N341" s="198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159</v>
      </c>
      <c r="AU341" s="16" t="s">
        <v>87</v>
      </c>
    </row>
    <row r="342" spans="1:65" s="2" customFormat="1" ht="58.5">
      <c r="A342" s="33"/>
      <c r="B342" s="34"/>
      <c r="C342" s="35"/>
      <c r="D342" s="194" t="s">
        <v>462</v>
      </c>
      <c r="E342" s="35"/>
      <c r="F342" s="233" t="s">
        <v>515</v>
      </c>
      <c r="G342" s="35"/>
      <c r="H342" s="35"/>
      <c r="I342" s="196"/>
      <c r="J342" s="35"/>
      <c r="K342" s="35"/>
      <c r="L342" s="38"/>
      <c r="M342" s="197"/>
      <c r="N342" s="198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462</v>
      </c>
      <c r="AU342" s="16" t="s">
        <v>87</v>
      </c>
    </row>
    <row r="343" spans="1:65" s="2" customFormat="1" ht="16.5" customHeight="1">
      <c r="A343" s="33"/>
      <c r="B343" s="34"/>
      <c r="C343" s="181" t="s">
        <v>516</v>
      </c>
      <c r="D343" s="181" t="s">
        <v>153</v>
      </c>
      <c r="E343" s="182" t="s">
        <v>517</v>
      </c>
      <c r="F343" s="183" t="s">
        <v>518</v>
      </c>
      <c r="G343" s="184" t="s">
        <v>469</v>
      </c>
      <c r="H343" s="185">
        <v>2</v>
      </c>
      <c r="I343" s="186"/>
      <c r="J343" s="187">
        <f>ROUND(I343*H343,2)</f>
        <v>0</v>
      </c>
      <c r="K343" s="183" t="s">
        <v>163</v>
      </c>
      <c r="L343" s="38"/>
      <c r="M343" s="188" t="s">
        <v>1</v>
      </c>
      <c r="N343" s="189" t="s">
        <v>43</v>
      </c>
      <c r="O343" s="70"/>
      <c r="P343" s="190">
        <f>O343*H343</f>
        <v>0</v>
      </c>
      <c r="Q343" s="190">
        <v>0</v>
      </c>
      <c r="R343" s="190">
        <f>Q343*H343</f>
        <v>0</v>
      </c>
      <c r="S343" s="190">
        <v>0</v>
      </c>
      <c r="T343" s="191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2" t="s">
        <v>454</v>
      </c>
      <c r="AT343" s="192" t="s">
        <v>153</v>
      </c>
      <c r="AU343" s="192" t="s">
        <v>87</v>
      </c>
      <c r="AY343" s="16" t="s">
        <v>151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16" t="s">
        <v>83</v>
      </c>
      <c r="BK343" s="193">
        <f>ROUND(I343*H343,2)</f>
        <v>0</v>
      </c>
      <c r="BL343" s="16" t="s">
        <v>454</v>
      </c>
      <c r="BM343" s="192" t="s">
        <v>519</v>
      </c>
    </row>
    <row r="344" spans="1:65" s="2" customFormat="1" ht="11.25">
      <c r="A344" s="33"/>
      <c r="B344" s="34"/>
      <c r="C344" s="35"/>
      <c r="D344" s="194" t="s">
        <v>159</v>
      </c>
      <c r="E344" s="35"/>
      <c r="F344" s="195" t="s">
        <v>518</v>
      </c>
      <c r="G344" s="35"/>
      <c r="H344" s="35"/>
      <c r="I344" s="196"/>
      <c r="J344" s="35"/>
      <c r="K344" s="35"/>
      <c r="L344" s="38"/>
      <c r="M344" s="197"/>
      <c r="N344" s="198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159</v>
      </c>
      <c r="AU344" s="16" t="s">
        <v>87</v>
      </c>
    </row>
    <row r="345" spans="1:65" s="2" customFormat="1" ht="11.25">
      <c r="A345" s="33"/>
      <c r="B345" s="34"/>
      <c r="C345" s="35"/>
      <c r="D345" s="199" t="s">
        <v>166</v>
      </c>
      <c r="E345" s="35"/>
      <c r="F345" s="200" t="s">
        <v>520</v>
      </c>
      <c r="G345" s="35"/>
      <c r="H345" s="35"/>
      <c r="I345" s="196"/>
      <c r="J345" s="35"/>
      <c r="K345" s="35"/>
      <c r="L345" s="38"/>
      <c r="M345" s="197"/>
      <c r="N345" s="198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166</v>
      </c>
      <c r="AU345" s="16" t="s">
        <v>87</v>
      </c>
    </row>
    <row r="346" spans="1:65" s="2" customFormat="1" ht="16.5" customHeight="1">
      <c r="A346" s="33"/>
      <c r="B346" s="34"/>
      <c r="C346" s="181" t="s">
        <v>521</v>
      </c>
      <c r="D346" s="181" t="s">
        <v>153</v>
      </c>
      <c r="E346" s="182" t="s">
        <v>522</v>
      </c>
      <c r="F346" s="183" t="s">
        <v>523</v>
      </c>
      <c r="G346" s="184" t="s">
        <v>469</v>
      </c>
      <c r="H346" s="185">
        <v>1</v>
      </c>
      <c r="I346" s="186"/>
      <c r="J346" s="187">
        <f>ROUND(I346*H346,2)</f>
        <v>0</v>
      </c>
      <c r="K346" s="183" t="s">
        <v>163</v>
      </c>
      <c r="L346" s="38"/>
      <c r="M346" s="188" t="s">
        <v>1</v>
      </c>
      <c r="N346" s="189" t="s">
        <v>43</v>
      </c>
      <c r="O346" s="70"/>
      <c r="P346" s="190">
        <f>O346*H346</f>
        <v>0</v>
      </c>
      <c r="Q346" s="190">
        <v>0</v>
      </c>
      <c r="R346" s="190">
        <f>Q346*H346</f>
        <v>0</v>
      </c>
      <c r="S346" s="190">
        <v>0</v>
      </c>
      <c r="T346" s="191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2" t="s">
        <v>454</v>
      </c>
      <c r="AT346" s="192" t="s">
        <v>153</v>
      </c>
      <c r="AU346" s="192" t="s">
        <v>87</v>
      </c>
      <c r="AY346" s="16" t="s">
        <v>151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16" t="s">
        <v>83</v>
      </c>
      <c r="BK346" s="193">
        <f>ROUND(I346*H346,2)</f>
        <v>0</v>
      </c>
      <c r="BL346" s="16" t="s">
        <v>454</v>
      </c>
      <c r="BM346" s="192" t="s">
        <v>524</v>
      </c>
    </row>
    <row r="347" spans="1:65" s="2" customFormat="1" ht="11.25">
      <c r="A347" s="33"/>
      <c r="B347" s="34"/>
      <c r="C347" s="35"/>
      <c r="D347" s="194" t="s">
        <v>159</v>
      </c>
      <c r="E347" s="35"/>
      <c r="F347" s="195" t="s">
        <v>523</v>
      </c>
      <c r="G347" s="35"/>
      <c r="H347" s="35"/>
      <c r="I347" s="196"/>
      <c r="J347" s="35"/>
      <c r="K347" s="35"/>
      <c r="L347" s="38"/>
      <c r="M347" s="197"/>
      <c r="N347" s="198"/>
      <c r="O347" s="70"/>
      <c r="P347" s="70"/>
      <c r="Q347" s="70"/>
      <c r="R347" s="70"/>
      <c r="S347" s="70"/>
      <c r="T347" s="71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159</v>
      </c>
      <c r="AU347" s="16" t="s">
        <v>87</v>
      </c>
    </row>
    <row r="348" spans="1:65" s="2" customFormat="1" ht="11.25">
      <c r="A348" s="33"/>
      <c r="B348" s="34"/>
      <c r="C348" s="35"/>
      <c r="D348" s="199" t="s">
        <v>166</v>
      </c>
      <c r="E348" s="35"/>
      <c r="F348" s="200" t="s">
        <v>525</v>
      </c>
      <c r="G348" s="35"/>
      <c r="H348" s="35"/>
      <c r="I348" s="196"/>
      <c r="J348" s="35"/>
      <c r="K348" s="35"/>
      <c r="L348" s="38"/>
      <c r="M348" s="197"/>
      <c r="N348" s="198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166</v>
      </c>
      <c r="AU348" s="16" t="s">
        <v>87</v>
      </c>
    </row>
    <row r="349" spans="1:65" s="12" customFormat="1" ht="22.9" customHeight="1">
      <c r="B349" s="165"/>
      <c r="C349" s="166"/>
      <c r="D349" s="167" t="s">
        <v>77</v>
      </c>
      <c r="E349" s="179" t="s">
        <v>526</v>
      </c>
      <c r="F349" s="179" t="s">
        <v>527</v>
      </c>
      <c r="G349" s="166"/>
      <c r="H349" s="166"/>
      <c r="I349" s="169"/>
      <c r="J349" s="180">
        <f>BK349</f>
        <v>0</v>
      </c>
      <c r="K349" s="166"/>
      <c r="L349" s="171"/>
      <c r="M349" s="172"/>
      <c r="N349" s="173"/>
      <c r="O349" s="173"/>
      <c r="P349" s="174">
        <f>SUM(P350:P351)</f>
        <v>0</v>
      </c>
      <c r="Q349" s="173"/>
      <c r="R349" s="174">
        <f>SUM(R350:R351)</f>
        <v>0</v>
      </c>
      <c r="S349" s="173"/>
      <c r="T349" s="175">
        <f>SUM(T350:T351)</f>
        <v>0</v>
      </c>
      <c r="AR349" s="176" t="s">
        <v>182</v>
      </c>
      <c r="AT349" s="177" t="s">
        <v>77</v>
      </c>
      <c r="AU349" s="177" t="s">
        <v>83</v>
      </c>
      <c r="AY349" s="176" t="s">
        <v>151</v>
      </c>
      <c r="BK349" s="178">
        <f>SUM(BK350:BK351)</f>
        <v>0</v>
      </c>
    </row>
    <row r="350" spans="1:65" s="2" customFormat="1" ht="16.5" customHeight="1">
      <c r="A350" s="33"/>
      <c r="B350" s="34"/>
      <c r="C350" s="181" t="s">
        <v>528</v>
      </c>
      <c r="D350" s="181" t="s">
        <v>153</v>
      </c>
      <c r="E350" s="182" t="s">
        <v>529</v>
      </c>
      <c r="F350" s="183" t="s">
        <v>530</v>
      </c>
      <c r="G350" s="184" t="s">
        <v>531</v>
      </c>
      <c r="H350" s="185">
        <v>1</v>
      </c>
      <c r="I350" s="186"/>
      <c r="J350" s="187">
        <f>ROUND(I350*H350,2)</f>
        <v>0</v>
      </c>
      <c r="K350" s="183" t="s">
        <v>1</v>
      </c>
      <c r="L350" s="38"/>
      <c r="M350" s="188" t="s">
        <v>1</v>
      </c>
      <c r="N350" s="189" t="s">
        <v>43</v>
      </c>
      <c r="O350" s="70"/>
      <c r="P350" s="190">
        <f>O350*H350</f>
        <v>0</v>
      </c>
      <c r="Q350" s="190">
        <v>0</v>
      </c>
      <c r="R350" s="190">
        <f>Q350*H350</f>
        <v>0</v>
      </c>
      <c r="S350" s="190">
        <v>0</v>
      </c>
      <c r="T350" s="191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2" t="s">
        <v>454</v>
      </c>
      <c r="AT350" s="192" t="s">
        <v>153</v>
      </c>
      <c r="AU350" s="192" t="s">
        <v>87</v>
      </c>
      <c r="AY350" s="16" t="s">
        <v>151</v>
      </c>
      <c r="BE350" s="193">
        <f>IF(N350="základní",J350,0)</f>
        <v>0</v>
      </c>
      <c r="BF350" s="193">
        <f>IF(N350="snížená",J350,0)</f>
        <v>0</v>
      </c>
      <c r="BG350" s="193">
        <f>IF(N350="zákl. přenesená",J350,0)</f>
        <v>0</v>
      </c>
      <c r="BH350" s="193">
        <f>IF(N350="sníž. přenesená",J350,0)</f>
        <v>0</v>
      </c>
      <c r="BI350" s="193">
        <f>IF(N350="nulová",J350,0)</f>
        <v>0</v>
      </c>
      <c r="BJ350" s="16" t="s">
        <v>83</v>
      </c>
      <c r="BK350" s="193">
        <f>ROUND(I350*H350,2)</f>
        <v>0</v>
      </c>
      <c r="BL350" s="16" t="s">
        <v>454</v>
      </c>
      <c r="BM350" s="192" t="s">
        <v>532</v>
      </c>
    </row>
    <row r="351" spans="1:65" s="2" customFormat="1" ht="11.25">
      <c r="A351" s="33"/>
      <c r="B351" s="34"/>
      <c r="C351" s="35"/>
      <c r="D351" s="194" t="s">
        <v>159</v>
      </c>
      <c r="E351" s="35"/>
      <c r="F351" s="195" t="s">
        <v>533</v>
      </c>
      <c r="G351" s="35"/>
      <c r="H351" s="35"/>
      <c r="I351" s="196"/>
      <c r="J351" s="35"/>
      <c r="K351" s="35"/>
      <c r="L351" s="38"/>
      <c r="M351" s="197"/>
      <c r="N351" s="198"/>
      <c r="O351" s="70"/>
      <c r="P351" s="70"/>
      <c r="Q351" s="70"/>
      <c r="R351" s="70"/>
      <c r="S351" s="70"/>
      <c r="T351" s="71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159</v>
      </c>
      <c r="AU351" s="16" t="s">
        <v>87</v>
      </c>
    </row>
    <row r="352" spans="1:65" s="12" customFormat="1" ht="22.9" customHeight="1">
      <c r="B352" s="165"/>
      <c r="C352" s="166"/>
      <c r="D352" s="167" t="s">
        <v>77</v>
      </c>
      <c r="E352" s="179" t="s">
        <v>534</v>
      </c>
      <c r="F352" s="179" t="s">
        <v>535</v>
      </c>
      <c r="G352" s="166"/>
      <c r="H352" s="166"/>
      <c r="I352" s="169"/>
      <c r="J352" s="180">
        <f>BK352</f>
        <v>0</v>
      </c>
      <c r="K352" s="166"/>
      <c r="L352" s="171"/>
      <c r="M352" s="172"/>
      <c r="N352" s="173"/>
      <c r="O352" s="173"/>
      <c r="P352" s="174">
        <f>SUM(P353:P355)</f>
        <v>0</v>
      </c>
      <c r="Q352" s="173"/>
      <c r="R352" s="174">
        <f>SUM(R353:R355)</f>
        <v>0</v>
      </c>
      <c r="S352" s="173"/>
      <c r="T352" s="175">
        <f>SUM(T353:T355)</f>
        <v>0</v>
      </c>
      <c r="AR352" s="176" t="s">
        <v>182</v>
      </c>
      <c r="AT352" s="177" t="s">
        <v>77</v>
      </c>
      <c r="AU352" s="177" t="s">
        <v>83</v>
      </c>
      <c r="AY352" s="176" t="s">
        <v>151</v>
      </c>
      <c r="BK352" s="178">
        <f>SUM(BK353:BK355)</f>
        <v>0</v>
      </c>
    </row>
    <row r="353" spans="1:65" s="2" customFormat="1" ht="16.5" customHeight="1">
      <c r="A353" s="33"/>
      <c r="B353" s="34"/>
      <c r="C353" s="181" t="s">
        <v>536</v>
      </c>
      <c r="D353" s="181" t="s">
        <v>153</v>
      </c>
      <c r="E353" s="182" t="s">
        <v>537</v>
      </c>
      <c r="F353" s="183" t="s">
        <v>538</v>
      </c>
      <c r="G353" s="184" t="s">
        <v>531</v>
      </c>
      <c r="H353" s="185">
        <v>4</v>
      </c>
      <c r="I353" s="186"/>
      <c r="J353" s="187">
        <f>ROUND(I353*H353,2)</f>
        <v>0</v>
      </c>
      <c r="K353" s="183" t="s">
        <v>1</v>
      </c>
      <c r="L353" s="38"/>
      <c r="M353" s="188" t="s">
        <v>1</v>
      </c>
      <c r="N353" s="189" t="s">
        <v>43</v>
      </c>
      <c r="O353" s="70"/>
      <c r="P353" s="190">
        <f>O353*H353</f>
        <v>0</v>
      </c>
      <c r="Q353" s="190">
        <v>0</v>
      </c>
      <c r="R353" s="190">
        <f>Q353*H353</f>
        <v>0</v>
      </c>
      <c r="S353" s="190">
        <v>0</v>
      </c>
      <c r="T353" s="191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92" t="s">
        <v>454</v>
      </c>
      <c r="AT353" s="192" t="s">
        <v>153</v>
      </c>
      <c r="AU353" s="192" t="s">
        <v>87</v>
      </c>
      <c r="AY353" s="16" t="s">
        <v>151</v>
      </c>
      <c r="BE353" s="193">
        <f>IF(N353="základní",J353,0)</f>
        <v>0</v>
      </c>
      <c r="BF353" s="193">
        <f>IF(N353="snížená",J353,0)</f>
        <v>0</v>
      </c>
      <c r="BG353" s="193">
        <f>IF(N353="zákl. přenesená",J353,0)</f>
        <v>0</v>
      </c>
      <c r="BH353" s="193">
        <f>IF(N353="sníž. přenesená",J353,0)</f>
        <v>0</v>
      </c>
      <c r="BI353" s="193">
        <f>IF(N353="nulová",J353,0)</f>
        <v>0</v>
      </c>
      <c r="BJ353" s="16" t="s">
        <v>83</v>
      </c>
      <c r="BK353" s="193">
        <f>ROUND(I353*H353,2)</f>
        <v>0</v>
      </c>
      <c r="BL353" s="16" t="s">
        <v>454</v>
      </c>
      <c r="BM353" s="192" t="s">
        <v>539</v>
      </c>
    </row>
    <row r="354" spans="1:65" s="2" customFormat="1" ht="11.25">
      <c r="A354" s="33"/>
      <c r="B354" s="34"/>
      <c r="C354" s="35"/>
      <c r="D354" s="194" t="s">
        <v>159</v>
      </c>
      <c r="E354" s="35"/>
      <c r="F354" s="195" t="s">
        <v>540</v>
      </c>
      <c r="G354" s="35"/>
      <c r="H354" s="35"/>
      <c r="I354" s="196"/>
      <c r="J354" s="35"/>
      <c r="K354" s="35"/>
      <c r="L354" s="38"/>
      <c r="M354" s="197"/>
      <c r="N354" s="198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159</v>
      </c>
      <c r="AU354" s="16" t="s">
        <v>87</v>
      </c>
    </row>
    <row r="355" spans="1:65" s="2" customFormat="1" ht="29.25">
      <c r="A355" s="33"/>
      <c r="B355" s="34"/>
      <c r="C355" s="35"/>
      <c r="D355" s="194" t="s">
        <v>462</v>
      </c>
      <c r="E355" s="35"/>
      <c r="F355" s="233" t="s">
        <v>541</v>
      </c>
      <c r="G355" s="35"/>
      <c r="H355" s="35"/>
      <c r="I355" s="196"/>
      <c r="J355" s="35"/>
      <c r="K355" s="35"/>
      <c r="L355" s="38"/>
      <c r="M355" s="234"/>
      <c r="N355" s="235"/>
      <c r="O355" s="236"/>
      <c r="P355" s="236"/>
      <c r="Q355" s="236"/>
      <c r="R355" s="236"/>
      <c r="S355" s="236"/>
      <c r="T355" s="237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462</v>
      </c>
      <c r="AU355" s="16" t="s">
        <v>87</v>
      </c>
    </row>
    <row r="356" spans="1:65" s="2" customFormat="1" ht="6.95" customHeight="1">
      <c r="A356" s="33"/>
      <c r="B356" s="53"/>
      <c r="C356" s="54"/>
      <c r="D356" s="54"/>
      <c r="E356" s="54"/>
      <c r="F356" s="54"/>
      <c r="G356" s="54"/>
      <c r="H356" s="54"/>
      <c r="I356" s="54"/>
      <c r="J356" s="54"/>
      <c r="K356" s="54"/>
      <c r="L356" s="38"/>
      <c r="M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</row>
  </sheetData>
  <sheetProtection algorithmName="SHA-512" hashValue="Rdhcogo5mcvCFGhpCd2D1HXJdv6a3QwUKOew/v+PaCzRufrhy1iE5neK4zFRx3Cv3hdUZlKhchUUKwv420KcWg==" saltValue="d5MJlQNJdS30eJOOboqwxr2Ni/eKpBCzM2Gux84vy1dmZoeaneGiIsftcwZlsIgi8MftJh9VG2Fjmi5MVA6J5A==" spinCount="100000" sheet="1" objects="1" scenarios="1" formatColumns="0" formatRows="0" autoFilter="0"/>
  <autoFilter ref="C125:K355"/>
  <mergeCells count="6">
    <mergeCell ref="L2:V2"/>
    <mergeCell ref="E7:H7"/>
    <mergeCell ref="E16:H16"/>
    <mergeCell ref="E25:H25"/>
    <mergeCell ref="E85:H85"/>
    <mergeCell ref="E118:H118"/>
  </mergeCells>
  <hyperlinks>
    <hyperlink ref="F133" r:id="rId1"/>
    <hyperlink ref="F137" r:id="rId2"/>
    <hyperlink ref="F141" r:id="rId3"/>
    <hyperlink ref="F145" r:id="rId4"/>
    <hyperlink ref="F149" r:id="rId5"/>
    <hyperlink ref="F153" r:id="rId6"/>
    <hyperlink ref="F157" r:id="rId7"/>
    <hyperlink ref="F161" r:id="rId8"/>
    <hyperlink ref="F165" r:id="rId9"/>
    <hyperlink ref="F171" r:id="rId10"/>
    <hyperlink ref="F175" r:id="rId11"/>
    <hyperlink ref="F179" r:id="rId12"/>
    <hyperlink ref="F183" r:id="rId13"/>
    <hyperlink ref="F187" r:id="rId14"/>
    <hyperlink ref="F191" r:id="rId15"/>
    <hyperlink ref="F195" r:id="rId16"/>
    <hyperlink ref="F199" r:id="rId17"/>
    <hyperlink ref="F203" r:id="rId18"/>
    <hyperlink ref="F207" r:id="rId19"/>
    <hyperlink ref="F214" r:id="rId20"/>
    <hyperlink ref="F221" r:id="rId21"/>
    <hyperlink ref="F228" r:id="rId22"/>
    <hyperlink ref="F233" r:id="rId23"/>
    <hyperlink ref="F240" r:id="rId24"/>
    <hyperlink ref="F246" r:id="rId25"/>
    <hyperlink ref="F250" r:id="rId26"/>
    <hyperlink ref="F260" r:id="rId27"/>
    <hyperlink ref="F265" r:id="rId28"/>
    <hyperlink ref="F269" r:id="rId29"/>
    <hyperlink ref="F276" r:id="rId30"/>
    <hyperlink ref="F280" r:id="rId31"/>
    <hyperlink ref="F285" r:id="rId32"/>
    <hyperlink ref="F288" r:id="rId33"/>
    <hyperlink ref="F294" r:id="rId34"/>
    <hyperlink ref="F299" r:id="rId35"/>
    <hyperlink ref="F317" r:id="rId36"/>
    <hyperlink ref="F320" r:id="rId37"/>
    <hyperlink ref="F323" r:id="rId38"/>
    <hyperlink ref="F329" r:id="rId39"/>
    <hyperlink ref="F333" r:id="rId40"/>
    <hyperlink ref="F336" r:id="rId41"/>
    <hyperlink ref="F339" r:id="rId42"/>
    <hyperlink ref="F345" r:id="rId43"/>
    <hyperlink ref="F348" r:id="rId4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3"/>
      <c r="C3" s="104"/>
      <c r="D3" s="104"/>
      <c r="E3" s="104"/>
      <c r="F3" s="104"/>
      <c r="G3" s="104"/>
      <c r="H3" s="19"/>
    </row>
    <row r="4" spans="1:8" s="1" customFormat="1" ht="24.95" customHeight="1">
      <c r="B4" s="19"/>
      <c r="C4" s="105" t="s">
        <v>542</v>
      </c>
      <c r="H4" s="19"/>
    </row>
    <row r="5" spans="1:8" s="1" customFormat="1" ht="12" customHeight="1">
      <c r="B5" s="19"/>
      <c r="C5" s="238" t="s">
        <v>13</v>
      </c>
      <c r="D5" s="297" t="s">
        <v>14</v>
      </c>
      <c r="E5" s="292"/>
      <c r="F5" s="292"/>
      <c r="H5" s="19"/>
    </row>
    <row r="6" spans="1:8" s="1" customFormat="1" ht="36.950000000000003" customHeight="1">
      <c r="B6" s="19"/>
      <c r="C6" s="239" t="s">
        <v>16</v>
      </c>
      <c r="D6" s="299" t="s">
        <v>17</v>
      </c>
      <c r="E6" s="292"/>
      <c r="F6" s="292"/>
      <c r="H6" s="19"/>
    </row>
    <row r="7" spans="1:8" s="1" customFormat="1" ht="16.5" customHeight="1">
      <c r="B7" s="19"/>
      <c r="C7" s="107" t="s">
        <v>23</v>
      </c>
      <c r="D7" s="109" t="str">
        <f>'Rekapitulace stavby'!AN8</f>
        <v>6. 2. 2024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54"/>
      <c r="B9" s="240"/>
      <c r="C9" s="241" t="s">
        <v>59</v>
      </c>
      <c r="D9" s="242" t="s">
        <v>60</v>
      </c>
      <c r="E9" s="242" t="s">
        <v>138</v>
      </c>
      <c r="F9" s="243" t="s">
        <v>543</v>
      </c>
      <c r="G9" s="154"/>
      <c r="H9" s="240"/>
    </row>
    <row r="10" spans="1:8" s="2" customFormat="1" ht="26.45" customHeight="1">
      <c r="A10" s="33"/>
      <c r="B10" s="38"/>
      <c r="C10" s="244" t="s">
        <v>14</v>
      </c>
      <c r="D10" s="244" t="s">
        <v>17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45" t="s">
        <v>85</v>
      </c>
      <c r="D11" s="246" t="s">
        <v>1</v>
      </c>
      <c r="E11" s="247" t="s">
        <v>1</v>
      </c>
      <c r="F11" s="248">
        <v>30.25</v>
      </c>
      <c r="G11" s="33"/>
      <c r="H11" s="38"/>
    </row>
    <row r="12" spans="1:8" s="2" customFormat="1" ht="16.899999999999999" customHeight="1">
      <c r="A12" s="33"/>
      <c r="B12" s="38"/>
      <c r="C12" s="249" t="s">
        <v>85</v>
      </c>
      <c r="D12" s="249" t="s">
        <v>442</v>
      </c>
      <c r="E12" s="16" t="s">
        <v>1</v>
      </c>
      <c r="F12" s="250">
        <v>30.25</v>
      </c>
      <c r="G12" s="33"/>
      <c r="H12" s="38"/>
    </row>
    <row r="13" spans="1:8" s="2" customFormat="1" ht="16.899999999999999" customHeight="1">
      <c r="A13" s="33"/>
      <c r="B13" s="38"/>
      <c r="C13" s="245" t="s">
        <v>97</v>
      </c>
      <c r="D13" s="246" t="s">
        <v>1</v>
      </c>
      <c r="E13" s="247" t="s">
        <v>1</v>
      </c>
      <c r="F13" s="248">
        <v>153.30000000000001</v>
      </c>
      <c r="G13" s="33"/>
      <c r="H13" s="38"/>
    </row>
    <row r="14" spans="1:8" s="2" customFormat="1" ht="16.899999999999999" customHeight="1">
      <c r="A14" s="33"/>
      <c r="B14" s="38"/>
      <c r="C14" s="249" t="s">
        <v>97</v>
      </c>
      <c r="D14" s="249" t="s">
        <v>286</v>
      </c>
      <c r="E14" s="16" t="s">
        <v>1</v>
      </c>
      <c r="F14" s="250">
        <v>153.30000000000001</v>
      </c>
      <c r="G14" s="33"/>
      <c r="H14" s="38"/>
    </row>
    <row r="15" spans="1:8" s="2" customFormat="1" ht="16.899999999999999" customHeight="1">
      <c r="A15" s="33"/>
      <c r="B15" s="38"/>
      <c r="C15" s="251" t="s">
        <v>544</v>
      </c>
      <c r="D15" s="33"/>
      <c r="E15" s="33"/>
      <c r="F15" s="33"/>
      <c r="G15" s="33"/>
      <c r="H15" s="38"/>
    </row>
    <row r="16" spans="1:8" s="2" customFormat="1" ht="16.899999999999999" customHeight="1">
      <c r="A16" s="33"/>
      <c r="B16" s="38"/>
      <c r="C16" s="249" t="s">
        <v>281</v>
      </c>
      <c r="D16" s="249" t="s">
        <v>282</v>
      </c>
      <c r="E16" s="16" t="s">
        <v>156</v>
      </c>
      <c r="F16" s="250">
        <v>153.30000000000001</v>
      </c>
      <c r="G16" s="33"/>
      <c r="H16" s="38"/>
    </row>
    <row r="17" spans="1:8" s="2" customFormat="1" ht="16.899999999999999" customHeight="1">
      <c r="A17" s="33"/>
      <c r="B17" s="38"/>
      <c r="C17" s="249" t="s">
        <v>210</v>
      </c>
      <c r="D17" s="249" t="s">
        <v>211</v>
      </c>
      <c r="E17" s="16" t="s">
        <v>212</v>
      </c>
      <c r="F17" s="250">
        <v>15.33</v>
      </c>
      <c r="G17" s="33"/>
      <c r="H17" s="38"/>
    </row>
    <row r="18" spans="1:8" s="2" customFormat="1" ht="16.899999999999999" customHeight="1">
      <c r="A18" s="33"/>
      <c r="B18" s="38"/>
      <c r="C18" s="249" t="s">
        <v>288</v>
      </c>
      <c r="D18" s="249" t="s">
        <v>289</v>
      </c>
      <c r="E18" s="16" t="s">
        <v>156</v>
      </c>
      <c r="F18" s="250">
        <v>153.30000000000001</v>
      </c>
      <c r="G18" s="33"/>
      <c r="H18" s="38"/>
    </row>
    <row r="19" spans="1:8" s="2" customFormat="1" ht="16.899999999999999" customHeight="1">
      <c r="A19" s="33"/>
      <c r="B19" s="38"/>
      <c r="C19" s="249" t="s">
        <v>299</v>
      </c>
      <c r="D19" s="249" t="s">
        <v>300</v>
      </c>
      <c r="E19" s="16" t="s">
        <v>156</v>
      </c>
      <c r="F19" s="250">
        <v>153.30000000000001</v>
      </c>
      <c r="G19" s="33"/>
      <c r="H19" s="38"/>
    </row>
    <row r="20" spans="1:8" s="2" customFormat="1" ht="16.899999999999999" customHeight="1">
      <c r="A20" s="33"/>
      <c r="B20" s="38"/>
      <c r="C20" s="249" t="s">
        <v>319</v>
      </c>
      <c r="D20" s="249" t="s">
        <v>320</v>
      </c>
      <c r="E20" s="16" t="s">
        <v>156</v>
      </c>
      <c r="F20" s="250">
        <v>153.30000000000001</v>
      </c>
      <c r="G20" s="33"/>
      <c r="H20" s="38"/>
    </row>
    <row r="21" spans="1:8" s="2" customFormat="1" ht="16.899999999999999" customHeight="1">
      <c r="A21" s="33"/>
      <c r="B21" s="38"/>
      <c r="C21" s="249" t="s">
        <v>294</v>
      </c>
      <c r="D21" s="249" t="s">
        <v>295</v>
      </c>
      <c r="E21" s="16" t="s">
        <v>262</v>
      </c>
      <c r="F21" s="250">
        <v>26.061</v>
      </c>
      <c r="G21" s="33"/>
      <c r="H21" s="38"/>
    </row>
    <row r="22" spans="1:8" s="2" customFormat="1" ht="16.899999999999999" customHeight="1">
      <c r="A22" s="33"/>
      <c r="B22" s="38"/>
      <c r="C22" s="245" t="s">
        <v>101</v>
      </c>
      <c r="D22" s="246" t="s">
        <v>1</v>
      </c>
      <c r="E22" s="247" t="s">
        <v>1</v>
      </c>
      <c r="F22" s="248">
        <v>28.863</v>
      </c>
      <c r="G22" s="33"/>
      <c r="H22" s="38"/>
    </row>
    <row r="23" spans="1:8" s="2" customFormat="1" ht="16.899999999999999" customHeight="1">
      <c r="A23" s="33"/>
      <c r="B23" s="38"/>
      <c r="C23" s="249" t="s">
        <v>101</v>
      </c>
      <c r="D23" s="249" t="s">
        <v>273</v>
      </c>
      <c r="E23" s="16" t="s">
        <v>1</v>
      </c>
      <c r="F23" s="250">
        <v>28.863</v>
      </c>
      <c r="G23" s="33"/>
      <c r="H23" s="38"/>
    </row>
    <row r="24" spans="1:8" s="2" customFormat="1" ht="16.899999999999999" customHeight="1">
      <c r="A24" s="33"/>
      <c r="B24" s="38"/>
      <c r="C24" s="251" t="s">
        <v>544</v>
      </c>
      <c r="D24" s="33"/>
      <c r="E24" s="33"/>
      <c r="F24" s="33"/>
      <c r="G24" s="33"/>
      <c r="H24" s="38"/>
    </row>
    <row r="25" spans="1:8" s="2" customFormat="1" ht="16.899999999999999" customHeight="1">
      <c r="A25" s="33"/>
      <c r="B25" s="38"/>
      <c r="C25" s="249" t="s">
        <v>268</v>
      </c>
      <c r="D25" s="249" t="s">
        <v>269</v>
      </c>
      <c r="E25" s="16" t="s">
        <v>212</v>
      </c>
      <c r="F25" s="250">
        <v>28.863</v>
      </c>
      <c r="G25" s="33"/>
      <c r="H25" s="38"/>
    </row>
    <row r="26" spans="1:8" s="2" customFormat="1" ht="16.899999999999999" customHeight="1">
      <c r="A26" s="33"/>
      <c r="B26" s="38"/>
      <c r="C26" s="249" t="s">
        <v>233</v>
      </c>
      <c r="D26" s="249" t="s">
        <v>234</v>
      </c>
      <c r="E26" s="16" t="s">
        <v>212</v>
      </c>
      <c r="F26" s="250">
        <v>44.192999999999998</v>
      </c>
      <c r="G26" s="33"/>
      <c r="H26" s="38"/>
    </row>
    <row r="27" spans="1:8" s="2" customFormat="1" ht="16.899999999999999" customHeight="1">
      <c r="A27" s="33"/>
      <c r="B27" s="38"/>
      <c r="C27" s="249" t="s">
        <v>240</v>
      </c>
      <c r="D27" s="249" t="s">
        <v>241</v>
      </c>
      <c r="E27" s="16" t="s">
        <v>212</v>
      </c>
      <c r="F27" s="250">
        <v>59.932000000000002</v>
      </c>
      <c r="G27" s="33"/>
      <c r="H27" s="38"/>
    </row>
    <row r="28" spans="1:8" s="2" customFormat="1" ht="16.899999999999999" customHeight="1">
      <c r="A28" s="33"/>
      <c r="B28" s="38"/>
      <c r="C28" s="249" t="s">
        <v>254</v>
      </c>
      <c r="D28" s="249" t="s">
        <v>255</v>
      </c>
      <c r="E28" s="16" t="s">
        <v>212</v>
      </c>
      <c r="F28" s="250">
        <v>28.863</v>
      </c>
      <c r="G28" s="33"/>
      <c r="H28" s="38"/>
    </row>
    <row r="29" spans="1:8" s="2" customFormat="1" ht="16.899999999999999" customHeight="1">
      <c r="A29" s="33"/>
      <c r="B29" s="38"/>
      <c r="C29" s="249" t="s">
        <v>275</v>
      </c>
      <c r="D29" s="249" t="s">
        <v>276</v>
      </c>
      <c r="E29" s="16" t="s">
        <v>212</v>
      </c>
      <c r="F29" s="250">
        <v>28.863</v>
      </c>
      <c r="G29" s="33"/>
      <c r="H29" s="38"/>
    </row>
    <row r="30" spans="1:8" s="2" customFormat="1" ht="16.899999999999999" customHeight="1">
      <c r="A30" s="33"/>
      <c r="B30" s="38"/>
      <c r="C30" s="245" t="s">
        <v>95</v>
      </c>
      <c r="D30" s="246" t="s">
        <v>1</v>
      </c>
      <c r="E30" s="247" t="s">
        <v>1</v>
      </c>
      <c r="F30" s="248">
        <v>230.9</v>
      </c>
      <c r="G30" s="33"/>
      <c r="H30" s="38"/>
    </row>
    <row r="31" spans="1:8" s="2" customFormat="1" ht="16.899999999999999" customHeight="1">
      <c r="A31" s="33"/>
      <c r="B31" s="38"/>
      <c r="C31" s="249" t="s">
        <v>95</v>
      </c>
      <c r="D31" s="249" t="s">
        <v>386</v>
      </c>
      <c r="E31" s="16" t="s">
        <v>1</v>
      </c>
      <c r="F31" s="250">
        <v>230.9</v>
      </c>
      <c r="G31" s="33"/>
      <c r="H31" s="38"/>
    </row>
    <row r="32" spans="1:8" s="2" customFormat="1" ht="16.899999999999999" customHeight="1">
      <c r="A32" s="33"/>
      <c r="B32" s="38"/>
      <c r="C32" s="251" t="s">
        <v>544</v>
      </c>
      <c r="D32" s="33"/>
      <c r="E32" s="33"/>
      <c r="F32" s="33"/>
      <c r="G32" s="33"/>
      <c r="H32" s="38"/>
    </row>
    <row r="33" spans="1:8" s="2" customFormat="1" ht="16.899999999999999" customHeight="1">
      <c r="A33" s="33"/>
      <c r="B33" s="38"/>
      <c r="C33" s="249" t="s">
        <v>381</v>
      </c>
      <c r="D33" s="249" t="s">
        <v>382</v>
      </c>
      <c r="E33" s="16" t="s">
        <v>198</v>
      </c>
      <c r="F33" s="250">
        <v>230.9</v>
      </c>
      <c r="G33" s="33"/>
      <c r="H33" s="38"/>
    </row>
    <row r="34" spans="1:8" s="2" customFormat="1" ht="16.899999999999999" customHeight="1">
      <c r="A34" s="33"/>
      <c r="B34" s="38"/>
      <c r="C34" s="249" t="s">
        <v>227</v>
      </c>
      <c r="D34" s="249" t="s">
        <v>228</v>
      </c>
      <c r="E34" s="16" t="s">
        <v>212</v>
      </c>
      <c r="F34" s="250">
        <v>57.725000000000001</v>
      </c>
      <c r="G34" s="33"/>
      <c r="H34" s="38"/>
    </row>
    <row r="35" spans="1:8" s="2" customFormat="1" ht="16.899999999999999" customHeight="1">
      <c r="A35" s="33"/>
      <c r="B35" s="38"/>
      <c r="C35" s="249" t="s">
        <v>268</v>
      </c>
      <c r="D35" s="249" t="s">
        <v>269</v>
      </c>
      <c r="E35" s="16" t="s">
        <v>212</v>
      </c>
      <c r="F35" s="250">
        <v>28.863</v>
      </c>
      <c r="G35" s="33"/>
      <c r="H35" s="38"/>
    </row>
    <row r="36" spans="1:8" s="2" customFormat="1" ht="16.899999999999999" customHeight="1">
      <c r="A36" s="33"/>
      <c r="B36" s="38"/>
      <c r="C36" s="249" t="s">
        <v>311</v>
      </c>
      <c r="D36" s="249" t="s">
        <v>312</v>
      </c>
      <c r="E36" s="16" t="s">
        <v>156</v>
      </c>
      <c r="F36" s="250">
        <v>331.85</v>
      </c>
      <c r="G36" s="33"/>
      <c r="H36" s="38"/>
    </row>
    <row r="37" spans="1:8" s="2" customFormat="1" ht="16.899999999999999" customHeight="1">
      <c r="A37" s="33"/>
      <c r="B37" s="38"/>
      <c r="C37" s="249" t="s">
        <v>337</v>
      </c>
      <c r="D37" s="249" t="s">
        <v>338</v>
      </c>
      <c r="E37" s="16" t="s">
        <v>156</v>
      </c>
      <c r="F37" s="250">
        <v>331.85</v>
      </c>
      <c r="G37" s="33"/>
      <c r="H37" s="38"/>
    </row>
    <row r="38" spans="1:8" s="2" customFormat="1" ht="16.899999999999999" customHeight="1">
      <c r="A38" s="33"/>
      <c r="B38" s="38"/>
      <c r="C38" s="245" t="s">
        <v>103</v>
      </c>
      <c r="D38" s="246" t="s">
        <v>1</v>
      </c>
      <c r="E38" s="247" t="s">
        <v>1</v>
      </c>
      <c r="F38" s="248">
        <v>31.07</v>
      </c>
      <c r="G38" s="33"/>
      <c r="H38" s="38"/>
    </row>
    <row r="39" spans="1:8" s="2" customFormat="1" ht="16.899999999999999" customHeight="1">
      <c r="A39" s="33"/>
      <c r="B39" s="38"/>
      <c r="C39" s="249" t="s">
        <v>1</v>
      </c>
      <c r="D39" s="249" t="s">
        <v>223</v>
      </c>
      <c r="E39" s="16" t="s">
        <v>1</v>
      </c>
      <c r="F39" s="250">
        <v>11.16</v>
      </c>
      <c r="G39" s="33"/>
      <c r="H39" s="38"/>
    </row>
    <row r="40" spans="1:8" s="2" customFormat="1" ht="16.899999999999999" customHeight="1">
      <c r="A40" s="33"/>
      <c r="B40" s="38"/>
      <c r="C40" s="249" t="s">
        <v>1</v>
      </c>
      <c r="D40" s="249" t="s">
        <v>224</v>
      </c>
      <c r="E40" s="16" t="s">
        <v>1</v>
      </c>
      <c r="F40" s="250">
        <v>19.91</v>
      </c>
      <c r="G40" s="33"/>
      <c r="H40" s="38"/>
    </row>
    <row r="41" spans="1:8" s="2" customFormat="1" ht="16.899999999999999" customHeight="1">
      <c r="A41" s="33"/>
      <c r="B41" s="38"/>
      <c r="C41" s="249" t="s">
        <v>103</v>
      </c>
      <c r="D41" s="249" t="s">
        <v>225</v>
      </c>
      <c r="E41" s="16" t="s">
        <v>1</v>
      </c>
      <c r="F41" s="250">
        <v>31.07</v>
      </c>
      <c r="G41" s="33"/>
      <c r="H41" s="38"/>
    </row>
    <row r="42" spans="1:8" s="2" customFormat="1" ht="16.899999999999999" customHeight="1">
      <c r="A42" s="33"/>
      <c r="B42" s="38"/>
      <c r="C42" s="251" t="s">
        <v>544</v>
      </c>
      <c r="D42" s="33"/>
      <c r="E42" s="33"/>
      <c r="F42" s="33"/>
      <c r="G42" s="33"/>
      <c r="H42" s="38"/>
    </row>
    <row r="43" spans="1:8" s="2" customFormat="1" ht="16.899999999999999" customHeight="1">
      <c r="A43" s="33"/>
      <c r="B43" s="38"/>
      <c r="C43" s="249" t="s">
        <v>218</v>
      </c>
      <c r="D43" s="249" t="s">
        <v>219</v>
      </c>
      <c r="E43" s="16" t="s">
        <v>212</v>
      </c>
      <c r="F43" s="250">
        <v>31.07</v>
      </c>
      <c r="G43" s="33"/>
      <c r="H43" s="38"/>
    </row>
    <row r="44" spans="1:8" s="2" customFormat="1" ht="16.899999999999999" customHeight="1">
      <c r="A44" s="33"/>
      <c r="B44" s="38"/>
      <c r="C44" s="249" t="s">
        <v>240</v>
      </c>
      <c r="D44" s="249" t="s">
        <v>241</v>
      </c>
      <c r="E44" s="16" t="s">
        <v>212</v>
      </c>
      <c r="F44" s="250">
        <v>59.932000000000002</v>
      </c>
      <c r="G44" s="33"/>
      <c r="H44" s="38"/>
    </row>
    <row r="45" spans="1:8" s="2" customFormat="1" ht="16.899999999999999" customHeight="1">
      <c r="A45" s="33"/>
      <c r="B45" s="38"/>
      <c r="C45" s="245" t="s">
        <v>91</v>
      </c>
      <c r="D45" s="246" t="s">
        <v>1</v>
      </c>
      <c r="E45" s="247" t="s">
        <v>1</v>
      </c>
      <c r="F45" s="248">
        <v>174.7</v>
      </c>
      <c r="G45" s="33"/>
      <c r="H45" s="38"/>
    </row>
    <row r="46" spans="1:8" s="2" customFormat="1" ht="16.899999999999999" customHeight="1">
      <c r="A46" s="33"/>
      <c r="B46" s="38"/>
      <c r="C46" s="249" t="s">
        <v>91</v>
      </c>
      <c r="D46" s="249" t="s">
        <v>176</v>
      </c>
      <c r="E46" s="16" t="s">
        <v>1</v>
      </c>
      <c r="F46" s="250">
        <v>174.7</v>
      </c>
      <c r="G46" s="33"/>
      <c r="H46" s="38"/>
    </row>
    <row r="47" spans="1:8" s="2" customFormat="1" ht="16.899999999999999" customHeight="1">
      <c r="A47" s="33"/>
      <c r="B47" s="38"/>
      <c r="C47" s="251" t="s">
        <v>544</v>
      </c>
      <c r="D47" s="33"/>
      <c r="E47" s="33"/>
      <c r="F47" s="33"/>
      <c r="G47" s="33"/>
      <c r="H47" s="38"/>
    </row>
    <row r="48" spans="1:8" s="2" customFormat="1" ht="16.899999999999999" customHeight="1">
      <c r="A48" s="33"/>
      <c r="B48" s="38"/>
      <c r="C48" s="249" t="s">
        <v>171</v>
      </c>
      <c r="D48" s="249" t="s">
        <v>172</v>
      </c>
      <c r="E48" s="16" t="s">
        <v>156</v>
      </c>
      <c r="F48" s="250">
        <v>174.7</v>
      </c>
      <c r="G48" s="33"/>
      <c r="H48" s="38"/>
    </row>
    <row r="49" spans="1:8" s="2" customFormat="1" ht="16.899999999999999" customHeight="1">
      <c r="A49" s="33"/>
      <c r="B49" s="38"/>
      <c r="C49" s="249" t="s">
        <v>183</v>
      </c>
      <c r="D49" s="249" t="s">
        <v>184</v>
      </c>
      <c r="E49" s="16" t="s">
        <v>156</v>
      </c>
      <c r="F49" s="250">
        <v>178.6</v>
      </c>
      <c r="G49" s="33"/>
      <c r="H49" s="38"/>
    </row>
    <row r="50" spans="1:8" s="2" customFormat="1" ht="16.899999999999999" customHeight="1">
      <c r="A50" s="33"/>
      <c r="B50" s="38"/>
      <c r="C50" s="249" t="s">
        <v>218</v>
      </c>
      <c r="D50" s="249" t="s">
        <v>219</v>
      </c>
      <c r="E50" s="16" t="s">
        <v>212</v>
      </c>
      <c r="F50" s="250">
        <v>31.07</v>
      </c>
      <c r="G50" s="33"/>
      <c r="H50" s="38"/>
    </row>
    <row r="51" spans="1:8" s="2" customFormat="1" ht="16.899999999999999" customHeight="1">
      <c r="A51" s="33"/>
      <c r="B51" s="38"/>
      <c r="C51" s="245" t="s">
        <v>88</v>
      </c>
      <c r="D51" s="246" t="s">
        <v>1</v>
      </c>
      <c r="E51" s="247" t="s">
        <v>1</v>
      </c>
      <c r="F51" s="248">
        <v>3.9</v>
      </c>
      <c r="G51" s="33"/>
      <c r="H51" s="38"/>
    </row>
    <row r="52" spans="1:8" s="2" customFormat="1" ht="16.899999999999999" customHeight="1">
      <c r="A52" s="33"/>
      <c r="B52" s="38"/>
      <c r="C52" s="249" t="s">
        <v>88</v>
      </c>
      <c r="D52" s="249" t="s">
        <v>169</v>
      </c>
      <c r="E52" s="16" t="s">
        <v>1</v>
      </c>
      <c r="F52" s="250">
        <v>3.9</v>
      </c>
      <c r="G52" s="33"/>
      <c r="H52" s="38"/>
    </row>
    <row r="53" spans="1:8" s="2" customFormat="1" ht="16.899999999999999" customHeight="1">
      <c r="A53" s="33"/>
      <c r="B53" s="38"/>
      <c r="C53" s="251" t="s">
        <v>544</v>
      </c>
      <c r="D53" s="33"/>
      <c r="E53" s="33"/>
      <c r="F53" s="33"/>
      <c r="G53" s="33"/>
      <c r="H53" s="38"/>
    </row>
    <row r="54" spans="1:8" s="2" customFormat="1" ht="16.899999999999999" customHeight="1">
      <c r="A54" s="33"/>
      <c r="B54" s="38"/>
      <c r="C54" s="249" t="s">
        <v>161</v>
      </c>
      <c r="D54" s="249" t="s">
        <v>162</v>
      </c>
      <c r="E54" s="16" t="s">
        <v>156</v>
      </c>
      <c r="F54" s="250">
        <v>3.9</v>
      </c>
      <c r="G54" s="33"/>
      <c r="H54" s="38"/>
    </row>
    <row r="55" spans="1:8" s="2" customFormat="1" ht="16.899999999999999" customHeight="1">
      <c r="A55" s="33"/>
      <c r="B55" s="38"/>
      <c r="C55" s="249" t="s">
        <v>171</v>
      </c>
      <c r="D55" s="249" t="s">
        <v>172</v>
      </c>
      <c r="E55" s="16" t="s">
        <v>156</v>
      </c>
      <c r="F55" s="250">
        <v>174.7</v>
      </c>
      <c r="G55" s="33"/>
      <c r="H55" s="38"/>
    </row>
    <row r="56" spans="1:8" s="2" customFormat="1" ht="16.899999999999999" customHeight="1">
      <c r="A56" s="33"/>
      <c r="B56" s="38"/>
      <c r="C56" s="249" t="s">
        <v>183</v>
      </c>
      <c r="D56" s="249" t="s">
        <v>184</v>
      </c>
      <c r="E56" s="16" t="s">
        <v>156</v>
      </c>
      <c r="F56" s="250">
        <v>178.6</v>
      </c>
      <c r="G56" s="33"/>
      <c r="H56" s="38"/>
    </row>
    <row r="57" spans="1:8" s="2" customFormat="1" ht="16.899999999999999" customHeight="1">
      <c r="A57" s="33"/>
      <c r="B57" s="38"/>
      <c r="C57" s="249" t="s">
        <v>218</v>
      </c>
      <c r="D57" s="249" t="s">
        <v>219</v>
      </c>
      <c r="E57" s="16" t="s">
        <v>212</v>
      </c>
      <c r="F57" s="250">
        <v>31.07</v>
      </c>
      <c r="G57" s="33"/>
      <c r="H57" s="38"/>
    </row>
    <row r="58" spans="1:8" s="2" customFormat="1" ht="16.899999999999999" customHeight="1">
      <c r="A58" s="33"/>
      <c r="B58" s="38"/>
      <c r="C58" s="249" t="s">
        <v>399</v>
      </c>
      <c r="D58" s="249" t="s">
        <v>400</v>
      </c>
      <c r="E58" s="16" t="s">
        <v>156</v>
      </c>
      <c r="F58" s="250">
        <v>3.9</v>
      </c>
      <c r="G58" s="33"/>
      <c r="H58" s="38"/>
    </row>
    <row r="59" spans="1:8" s="2" customFormat="1" ht="16.899999999999999" customHeight="1">
      <c r="A59" s="33"/>
      <c r="B59" s="38"/>
      <c r="C59" s="245" t="s">
        <v>93</v>
      </c>
      <c r="D59" s="246" t="s">
        <v>1</v>
      </c>
      <c r="E59" s="247" t="s">
        <v>1</v>
      </c>
      <c r="F59" s="248">
        <v>13.9</v>
      </c>
      <c r="G59" s="33"/>
      <c r="H59" s="38"/>
    </row>
    <row r="60" spans="1:8" s="2" customFormat="1" ht="16.899999999999999" customHeight="1">
      <c r="A60" s="33"/>
      <c r="B60" s="38"/>
      <c r="C60" s="249" t="s">
        <v>93</v>
      </c>
      <c r="D60" s="249" t="s">
        <v>94</v>
      </c>
      <c r="E60" s="16" t="s">
        <v>1</v>
      </c>
      <c r="F60" s="250">
        <v>13.9</v>
      </c>
      <c r="G60" s="33"/>
      <c r="H60" s="38"/>
    </row>
    <row r="61" spans="1:8" s="2" customFormat="1" ht="16.899999999999999" customHeight="1">
      <c r="A61" s="33"/>
      <c r="B61" s="38"/>
      <c r="C61" s="245" t="s">
        <v>115</v>
      </c>
      <c r="D61" s="246" t="s">
        <v>1</v>
      </c>
      <c r="E61" s="247" t="s">
        <v>1</v>
      </c>
      <c r="F61" s="248">
        <v>20.5</v>
      </c>
      <c r="G61" s="33"/>
      <c r="H61" s="38"/>
    </row>
    <row r="62" spans="1:8" s="2" customFormat="1" ht="16.899999999999999" customHeight="1">
      <c r="A62" s="33"/>
      <c r="B62" s="38"/>
      <c r="C62" s="249" t="s">
        <v>115</v>
      </c>
      <c r="D62" s="249" t="s">
        <v>116</v>
      </c>
      <c r="E62" s="16" t="s">
        <v>1</v>
      </c>
      <c r="F62" s="250">
        <v>20.5</v>
      </c>
      <c r="G62" s="33"/>
      <c r="H62" s="38"/>
    </row>
    <row r="63" spans="1:8" s="2" customFormat="1" ht="16.899999999999999" customHeight="1">
      <c r="A63" s="33"/>
      <c r="B63" s="38"/>
      <c r="C63" s="251" t="s">
        <v>544</v>
      </c>
      <c r="D63" s="33"/>
      <c r="E63" s="33"/>
      <c r="F63" s="33"/>
      <c r="G63" s="33"/>
      <c r="H63" s="38"/>
    </row>
    <row r="64" spans="1:8" s="2" customFormat="1" ht="16.899999999999999" customHeight="1">
      <c r="A64" s="33"/>
      <c r="B64" s="38"/>
      <c r="C64" s="249" t="s">
        <v>177</v>
      </c>
      <c r="D64" s="249" t="s">
        <v>178</v>
      </c>
      <c r="E64" s="16" t="s">
        <v>156</v>
      </c>
      <c r="F64" s="250">
        <v>20.5</v>
      </c>
      <c r="G64" s="33"/>
      <c r="H64" s="38"/>
    </row>
    <row r="65" spans="1:8" s="2" customFormat="1" ht="16.899999999999999" customHeight="1">
      <c r="A65" s="33"/>
      <c r="B65" s="38"/>
      <c r="C65" s="249" t="s">
        <v>190</v>
      </c>
      <c r="D65" s="249" t="s">
        <v>191</v>
      </c>
      <c r="E65" s="16" t="s">
        <v>156</v>
      </c>
      <c r="F65" s="250">
        <v>20.5</v>
      </c>
      <c r="G65" s="33"/>
      <c r="H65" s="38"/>
    </row>
    <row r="66" spans="1:8" s="2" customFormat="1" ht="16.899999999999999" customHeight="1">
      <c r="A66" s="33"/>
      <c r="B66" s="38"/>
      <c r="C66" s="249" t="s">
        <v>218</v>
      </c>
      <c r="D66" s="249" t="s">
        <v>219</v>
      </c>
      <c r="E66" s="16" t="s">
        <v>212</v>
      </c>
      <c r="F66" s="250">
        <v>31.07</v>
      </c>
      <c r="G66" s="33"/>
      <c r="H66" s="38"/>
    </row>
    <row r="67" spans="1:8" s="2" customFormat="1" ht="16.899999999999999" customHeight="1">
      <c r="A67" s="33"/>
      <c r="B67" s="38"/>
      <c r="C67" s="249" t="s">
        <v>393</v>
      </c>
      <c r="D67" s="249" t="s">
        <v>394</v>
      </c>
      <c r="E67" s="16" t="s">
        <v>156</v>
      </c>
      <c r="F67" s="250">
        <v>20.5</v>
      </c>
      <c r="G67" s="33"/>
      <c r="H67" s="38"/>
    </row>
    <row r="68" spans="1:8" s="2" customFormat="1" ht="16.899999999999999" customHeight="1">
      <c r="A68" s="33"/>
      <c r="B68" s="38"/>
      <c r="C68" s="245" t="s">
        <v>99</v>
      </c>
      <c r="D68" s="246" t="s">
        <v>1</v>
      </c>
      <c r="E68" s="247" t="s">
        <v>1</v>
      </c>
      <c r="F68" s="248">
        <v>15.33</v>
      </c>
      <c r="G68" s="33"/>
      <c r="H68" s="38"/>
    </row>
    <row r="69" spans="1:8" s="2" customFormat="1" ht="16.899999999999999" customHeight="1">
      <c r="A69" s="33"/>
      <c r="B69" s="38"/>
      <c r="C69" s="249" t="s">
        <v>99</v>
      </c>
      <c r="D69" s="249" t="s">
        <v>216</v>
      </c>
      <c r="E69" s="16" t="s">
        <v>1</v>
      </c>
      <c r="F69" s="250">
        <v>15.33</v>
      </c>
      <c r="G69" s="33"/>
      <c r="H69" s="38"/>
    </row>
    <row r="70" spans="1:8" s="2" customFormat="1" ht="16.899999999999999" customHeight="1">
      <c r="A70" s="33"/>
      <c r="B70" s="38"/>
      <c r="C70" s="251" t="s">
        <v>544</v>
      </c>
      <c r="D70" s="33"/>
      <c r="E70" s="33"/>
      <c r="F70" s="33"/>
      <c r="G70" s="33"/>
      <c r="H70" s="38"/>
    </row>
    <row r="71" spans="1:8" s="2" customFormat="1" ht="16.899999999999999" customHeight="1">
      <c r="A71" s="33"/>
      <c r="B71" s="38"/>
      <c r="C71" s="249" t="s">
        <v>210</v>
      </c>
      <c r="D71" s="249" t="s">
        <v>211</v>
      </c>
      <c r="E71" s="16" t="s">
        <v>212</v>
      </c>
      <c r="F71" s="250">
        <v>15.33</v>
      </c>
      <c r="G71" s="33"/>
      <c r="H71" s="38"/>
    </row>
    <row r="72" spans="1:8" s="2" customFormat="1" ht="16.899999999999999" customHeight="1">
      <c r="A72" s="33"/>
      <c r="B72" s="38"/>
      <c r="C72" s="249" t="s">
        <v>233</v>
      </c>
      <c r="D72" s="249" t="s">
        <v>234</v>
      </c>
      <c r="E72" s="16" t="s">
        <v>212</v>
      </c>
      <c r="F72" s="250">
        <v>44.192999999999998</v>
      </c>
      <c r="G72" s="33"/>
      <c r="H72" s="38"/>
    </row>
    <row r="73" spans="1:8" s="2" customFormat="1" ht="16.899999999999999" customHeight="1">
      <c r="A73" s="33"/>
      <c r="B73" s="38"/>
      <c r="C73" s="245" t="s">
        <v>113</v>
      </c>
      <c r="D73" s="246" t="s">
        <v>1</v>
      </c>
      <c r="E73" s="247" t="s">
        <v>1</v>
      </c>
      <c r="F73" s="248">
        <v>331.85</v>
      </c>
      <c r="G73" s="33"/>
      <c r="H73" s="38"/>
    </row>
    <row r="74" spans="1:8" s="2" customFormat="1" ht="16.899999999999999" customHeight="1">
      <c r="A74" s="33"/>
      <c r="B74" s="38"/>
      <c r="C74" s="249" t="s">
        <v>1</v>
      </c>
      <c r="D74" s="249" t="s">
        <v>316</v>
      </c>
      <c r="E74" s="16" t="s">
        <v>1</v>
      </c>
      <c r="F74" s="250">
        <v>115.45</v>
      </c>
      <c r="G74" s="33"/>
      <c r="H74" s="38"/>
    </row>
    <row r="75" spans="1:8" s="2" customFormat="1" ht="16.899999999999999" customHeight="1">
      <c r="A75" s="33"/>
      <c r="B75" s="38"/>
      <c r="C75" s="249" t="s">
        <v>111</v>
      </c>
      <c r="D75" s="249" t="s">
        <v>112</v>
      </c>
      <c r="E75" s="16" t="s">
        <v>1</v>
      </c>
      <c r="F75" s="250">
        <v>202.6</v>
      </c>
      <c r="G75" s="33"/>
      <c r="H75" s="38"/>
    </row>
    <row r="76" spans="1:8" s="2" customFormat="1" ht="16.899999999999999" customHeight="1">
      <c r="A76" s="33"/>
      <c r="B76" s="38"/>
      <c r="C76" s="249" t="s">
        <v>109</v>
      </c>
      <c r="D76" s="249" t="s">
        <v>317</v>
      </c>
      <c r="E76" s="16" t="s">
        <v>1</v>
      </c>
      <c r="F76" s="250">
        <v>13.8</v>
      </c>
      <c r="G76" s="33"/>
      <c r="H76" s="38"/>
    </row>
    <row r="77" spans="1:8" s="2" customFormat="1" ht="16.899999999999999" customHeight="1">
      <c r="A77" s="33"/>
      <c r="B77" s="38"/>
      <c r="C77" s="249" t="s">
        <v>113</v>
      </c>
      <c r="D77" s="249" t="s">
        <v>225</v>
      </c>
      <c r="E77" s="16" t="s">
        <v>1</v>
      </c>
      <c r="F77" s="250">
        <v>331.85</v>
      </c>
      <c r="G77" s="33"/>
      <c r="H77" s="38"/>
    </row>
    <row r="78" spans="1:8" s="2" customFormat="1" ht="16.899999999999999" customHeight="1">
      <c r="A78" s="33"/>
      <c r="B78" s="38"/>
      <c r="C78" s="251" t="s">
        <v>544</v>
      </c>
      <c r="D78" s="33"/>
      <c r="E78" s="33"/>
      <c r="F78" s="33"/>
      <c r="G78" s="33"/>
      <c r="H78" s="38"/>
    </row>
    <row r="79" spans="1:8" s="2" customFormat="1" ht="16.899999999999999" customHeight="1">
      <c r="A79" s="33"/>
      <c r="B79" s="38"/>
      <c r="C79" s="249" t="s">
        <v>311</v>
      </c>
      <c r="D79" s="249" t="s">
        <v>312</v>
      </c>
      <c r="E79" s="16" t="s">
        <v>156</v>
      </c>
      <c r="F79" s="250">
        <v>331.85</v>
      </c>
      <c r="G79" s="33"/>
      <c r="H79" s="38"/>
    </row>
    <row r="80" spans="1:8" s="2" customFormat="1" ht="16.899999999999999" customHeight="1">
      <c r="A80" s="33"/>
      <c r="B80" s="38"/>
      <c r="C80" s="249" t="s">
        <v>326</v>
      </c>
      <c r="D80" s="249" t="s">
        <v>327</v>
      </c>
      <c r="E80" s="16" t="s">
        <v>156</v>
      </c>
      <c r="F80" s="250">
        <v>331.85</v>
      </c>
      <c r="G80" s="33"/>
      <c r="H80" s="38"/>
    </row>
    <row r="81" spans="1:8" s="2" customFormat="1" ht="16.899999999999999" customHeight="1">
      <c r="A81" s="33"/>
      <c r="B81" s="38"/>
      <c r="C81" s="249" t="s">
        <v>332</v>
      </c>
      <c r="D81" s="249" t="s">
        <v>333</v>
      </c>
      <c r="E81" s="16" t="s">
        <v>262</v>
      </c>
      <c r="F81" s="250">
        <v>3.524</v>
      </c>
      <c r="G81" s="33"/>
      <c r="H81" s="38"/>
    </row>
    <row r="82" spans="1:8" s="2" customFormat="1" ht="16.899999999999999" customHeight="1">
      <c r="A82" s="33"/>
      <c r="B82" s="38"/>
      <c r="C82" s="245" t="s">
        <v>105</v>
      </c>
      <c r="D82" s="246" t="s">
        <v>1</v>
      </c>
      <c r="E82" s="247" t="s">
        <v>1</v>
      </c>
      <c r="F82" s="248">
        <v>57.725000000000001</v>
      </c>
      <c r="G82" s="33"/>
      <c r="H82" s="38"/>
    </row>
    <row r="83" spans="1:8" s="2" customFormat="1" ht="16.899999999999999" customHeight="1">
      <c r="A83" s="33"/>
      <c r="B83" s="38"/>
      <c r="C83" s="249" t="s">
        <v>105</v>
      </c>
      <c r="D83" s="249" t="s">
        <v>232</v>
      </c>
      <c r="E83" s="16" t="s">
        <v>1</v>
      </c>
      <c r="F83" s="250">
        <v>57.725000000000001</v>
      </c>
      <c r="G83" s="33"/>
      <c r="H83" s="38"/>
    </row>
    <row r="84" spans="1:8" s="2" customFormat="1" ht="16.899999999999999" customHeight="1">
      <c r="A84" s="33"/>
      <c r="B84" s="38"/>
      <c r="C84" s="251" t="s">
        <v>544</v>
      </c>
      <c r="D84" s="33"/>
      <c r="E84" s="33"/>
      <c r="F84" s="33"/>
      <c r="G84" s="33"/>
      <c r="H84" s="38"/>
    </row>
    <row r="85" spans="1:8" s="2" customFormat="1" ht="16.899999999999999" customHeight="1">
      <c r="A85" s="33"/>
      <c r="B85" s="38"/>
      <c r="C85" s="249" t="s">
        <v>227</v>
      </c>
      <c r="D85" s="249" t="s">
        <v>228</v>
      </c>
      <c r="E85" s="16" t="s">
        <v>212</v>
      </c>
      <c r="F85" s="250">
        <v>57.725000000000001</v>
      </c>
      <c r="G85" s="33"/>
      <c r="H85" s="38"/>
    </row>
    <row r="86" spans="1:8" s="2" customFormat="1" ht="16.899999999999999" customHeight="1">
      <c r="A86" s="33"/>
      <c r="B86" s="38"/>
      <c r="C86" s="249" t="s">
        <v>240</v>
      </c>
      <c r="D86" s="249" t="s">
        <v>241</v>
      </c>
      <c r="E86" s="16" t="s">
        <v>212</v>
      </c>
      <c r="F86" s="250">
        <v>59.932000000000002</v>
      </c>
      <c r="G86" s="33"/>
      <c r="H86" s="38"/>
    </row>
    <row r="87" spans="1:8" s="2" customFormat="1" ht="16.899999999999999" customHeight="1">
      <c r="A87" s="33"/>
      <c r="B87" s="38"/>
      <c r="C87" s="245" t="s">
        <v>109</v>
      </c>
      <c r="D87" s="246" t="s">
        <v>1</v>
      </c>
      <c r="E87" s="247" t="s">
        <v>1</v>
      </c>
      <c r="F87" s="248">
        <v>13.8</v>
      </c>
      <c r="G87" s="33"/>
      <c r="H87" s="38"/>
    </row>
    <row r="88" spans="1:8" s="2" customFormat="1" ht="16.899999999999999" customHeight="1">
      <c r="A88" s="33"/>
      <c r="B88" s="38"/>
      <c r="C88" s="249" t="s">
        <v>109</v>
      </c>
      <c r="D88" s="249" t="s">
        <v>317</v>
      </c>
      <c r="E88" s="16" t="s">
        <v>1</v>
      </c>
      <c r="F88" s="250">
        <v>13.8</v>
      </c>
      <c r="G88" s="33"/>
      <c r="H88" s="38"/>
    </row>
    <row r="89" spans="1:8" s="2" customFormat="1" ht="16.899999999999999" customHeight="1">
      <c r="A89" s="33"/>
      <c r="B89" s="38"/>
      <c r="C89" s="251" t="s">
        <v>544</v>
      </c>
      <c r="D89" s="33"/>
      <c r="E89" s="33"/>
      <c r="F89" s="33"/>
      <c r="G89" s="33"/>
      <c r="H89" s="38"/>
    </row>
    <row r="90" spans="1:8" s="2" customFormat="1" ht="16.899999999999999" customHeight="1">
      <c r="A90" s="33"/>
      <c r="B90" s="38"/>
      <c r="C90" s="249" t="s">
        <v>311</v>
      </c>
      <c r="D90" s="249" t="s">
        <v>312</v>
      </c>
      <c r="E90" s="16" t="s">
        <v>156</v>
      </c>
      <c r="F90" s="250">
        <v>331.85</v>
      </c>
      <c r="G90" s="33"/>
      <c r="H90" s="38"/>
    </row>
    <row r="91" spans="1:8" s="2" customFormat="1" ht="16.899999999999999" customHeight="1">
      <c r="A91" s="33"/>
      <c r="B91" s="38"/>
      <c r="C91" s="249" t="s">
        <v>337</v>
      </c>
      <c r="D91" s="249" t="s">
        <v>338</v>
      </c>
      <c r="E91" s="16" t="s">
        <v>156</v>
      </c>
      <c r="F91" s="250">
        <v>331.85</v>
      </c>
      <c r="G91" s="33"/>
      <c r="H91" s="38"/>
    </row>
    <row r="92" spans="1:8" s="2" customFormat="1" ht="16.899999999999999" customHeight="1">
      <c r="A92" s="33"/>
      <c r="B92" s="38"/>
      <c r="C92" s="249" t="s">
        <v>345</v>
      </c>
      <c r="D92" s="249" t="s">
        <v>346</v>
      </c>
      <c r="E92" s="16" t="s">
        <v>156</v>
      </c>
      <c r="F92" s="250">
        <v>216.4</v>
      </c>
      <c r="G92" s="33"/>
      <c r="H92" s="38"/>
    </row>
    <row r="93" spans="1:8" s="2" customFormat="1" ht="16.899999999999999" customHeight="1">
      <c r="A93" s="33"/>
      <c r="B93" s="38"/>
      <c r="C93" s="249" t="s">
        <v>351</v>
      </c>
      <c r="D93" s="249" t="s">
        <v>352</v>
      </c>
      <c r="E93" s="16" t="s">
        <v>156</v>
      </c>
      <c r="F93" s="250">
        <v>216.4</v>
      </c>
      <c r="G93" s="33"/>
      <c r="H93" s="38"/>
    </row>
    <row r="94" spans="1:8" s="2" customFormat="1" ht="16.899999999999999" customHeight="1">
      <c r="A94" s="33"/>
      <c r="B94" s="38"/>
      <c r="C94" s="249" t="s">
        <v>367</v>
      </c>
      <c r="D94" s="249" t="s">
        <v>368</v>
      </c>
      <c r="E94" s="16" t="s">
        <v>156</v>
      </c>
      <c r="F94" s="250">
        <v>216.4</v>
      </c>
      <c r="G94" s="33"/>
      <c r="H94" s="38"/>
    </row>
    <row r="95" spans="1:8" s="2" customFormat="1" ht="16.899999999999999" customHeight="1">
      <c r="A95" s="33"/>
      <c r="B95" s="38"/>
      <c r="C95" s="245" t="s">
        <v>111</v>
      </c>
      <c r="D95" s="246" t="s">
        <v>1</v>
      </c>
      <c r="E95" s="247" t="s">
        <v>1</v>
      </c>
      <c r="F95" s="248">
        <v>202.6</v>
      </c>
      <c r="G95" s="33"/>
      <c r="H95" s="38"/>
    </row>
    <row r="96" spans="1:8" s="2" customFormat="1" ht="16.899999999999999" customHeight="1">
      <c r="A96" s="33"/>
      <c r="B96" s="38"/>
      <c r="C96" s="249" t="s">
        <v>111</v>
      </c>
      <c r="D96" s="249" t="s">
        <v>112</v>
      </c>
      <c r="E96" s="16" t="s">
        <v>1</v>
      </c>
      <c r="F96" s="250">
        <v>202.6</v>
      </c>
      <c r="G96" s="33"/>
      <c r="H96" s="38"/>
    </row>
    <row r="97" spans="1:8" s="2" customFormat="1" ht="16.899999999999999" customHeight="1">
      <c r="A97" s="33"/>
      <c r="B97" s="38"/>
      <c r="C97" s="251" t="s">
        <v>544</v>
      </c>
      <c r="D97" s="33"/>
      <c r="E97" s="33"/>
      <c r="F97" s="33"/>
      <c r="G97" s="33"/>
      <c r="H97" s="38"/>
    </row>
    <row r="98" spans="1:8" s="2" customFormat="1" ht="16.899999999999999" customHeight="1">
      <c r="A98" s="33"/>
      <c r="B98" s="38"/>
      <c r="C98" s="249" t="s">
        <v>311</v>
      </c>
      <c r="D98" s="249" t="s">
        <v>312</v>
      </c>
      <c r="E98" s="16" t="s">
        <v>156</v>
      </c>
      <c r="F98" s="250">
        <v>331.85</v>
      </c>
      <c r="G98" s="33"/>
      <c r="H98" s="38"/>
    </row>
    <row r="99" spans="1:8" s="2" customFormat="1" ht="16.899999999999999" customHeight="1">
      <c r="A99" s="33"/>
      <c r="B99" s="38"/>
      <c r="C99" s="249" t="s">
        <v>337</v>
      </c>
      <c r="D99" s="249" t="s">
        <v>338</v>
      </c>
      <c r="E99" s="16" t="s">
        <v>156</v>
      </c>
      <c r="F99" s="250">
        <v>331.85</v>
      </c>
      <c r="G99" s="33"/>
      <c r="H99" s="38"/>
    </row>
    <row r="100" spans="1:8" s="2" customFormat="1" ht="16.899999999999999" customHeight="1">
      <c r="A100" s="33"/>
      <c r="B100" s="38"/>
      <c r="C100" s="249" t="s">
        <v>345</v>
      </c>
      <c r="D100" s="249" t="s">
        <v>346</v>
      </c>
      <c r="E100" s="16" t="s">
        <v>156</v>
      </c>
      <c r="F100" s="250">
        <v>216.4</v>
      </c>
      <c r="G100" s="33"/>
      <c r="H100" s="38"/>
    </row>
    <row r="101" spans="1:8" s="2" customFormat="1" ht="16.899999999999999" customHeight="1">
      <c r="A101" s="33"/>
      <c r="B101" s="38"/>
      <c r="C101" s="249" t="s">
        <v>351</v>
      </c>
      <c r="D101" s="249" t="s">
        <v>352</v>
      </c>
      <c r="E101" s="16" t="s">
        <v>156</v>
      </c>
      <c r="F101" s="250">
        <v>216.4</v>
      </c>
      <c r="G101" s="33"/>
      <c r="H101" s="38"/>
    </row>
    <row r="102" spans="1:8" s="2" customFormat="1" ht="16.899999999999999" customHeight="1">
      <c r="A102" s="33"/>
      <c r="B102" s="38"/>
      <c r="C102" s="249" t="s">
        <v>367</v>
      </c>
      <c r="D102" s="249" t="s">
        <v>368</v>
      </c>
      <c r="E102" s="16" t="s">
        <v>156</v>
      </c>
      <c r="F102" s="250">
        <v>216.4</v>
      </c>
      <c r="G102" s="33"/>
      <c r="H102" s="38"/>
    </row>
    <row r="103" spans="1:8" s="2" customFormat="1" ht="16.899999999999999" customHeight="1">
      <c r="A103" s="33"/>
      <c r="B103" s="38"/>
      <c r="C103" s="245" t="s">
        <v>107</v>
      </c>
      <c r="D103" s="246" t="s">
        <v>1</v>
      </c>
      <c r="E103" s="247" t="s">
        <v>1</v>
      </c>
      <c r="F103" s="248">
        <v>59.932000000000002</v>
      </c>
      <c r="G103" s="33"/>
      <c r="H103" s="38"/>
    </row>
    <row r="104" spans="1:8" s="2" customFormat="1" ht="16.899999999999999" customHeight="1">
      <c r="A104" s="33"/>
      <c r="B104" s="38"/>
      <c r="C104" s="249" t="s">
        <v>107</v>
      </c>
      <c r="D104" s="249" t="s">
        <v>245</v>
      </c>
      <c r="E104" s="16" t="s">
        <v>1</v>
      </c>
      <c r="F104" s="250">
        <v>59.932000000000002</v>
      </c>
      <c r="G104" s="33"/>
      <c r="H104" s="38"/>
    </row>
    <row r="105" spans="1:8" s="2" customFormat="1" ht="16.899999999999999" customHeight="1">
      <c r="A105" s="33"/>
      <c r="B105" s="38"/>
      <c r="C105" s="251" t="s">
        <v>544</v>
      </c>
      <c r="D105" s="33"/>
      <c r="E105" s="33"/>
      <c r="F105" s="33"/>
      <c r="G105" s="33"/>
      <c r="H105" s="38"/>
    </row>
    <row r="106" spans="1:8" s="2" customFormat="1" ht="16.899999999999999" customHeight="1">
      <c r="A106" s="33"/>
      <c r="B106" s="38"/>
      <c r="C106" s="249" t="s">
        <v>240</v>
      </c>
      <c r="D106" s="249" t="s">
        <v>241</v>
      </c>
      <c r="E106" s="16" t="s">
        <v>212</v>
      </c>
      <c r="F106" s="250">
        <v>59.932000000000002</v>
      </c>
      <c r="G106" s="33"/>
      <c r="H106" s="38"/>
    </row>
    <row r="107" spans="1:8" s="2" customFormat="1" ht="16.899999999999999" customHeight="1">
      <c r="A107" s="33"/>
      <c r="B107" s="38"/>
      <c r="C107" s="249" t="s">
        <v>247</v>
      </c>
      <c r="D107" s="249" t="s">
        <v>248</v>
      </c>
      <c r="E107" s="16" t="s">
        <v>212</v>
      </c>
      <c r="F107" s="250">
        <v>719.18399999999997</v>
      </c>
      <c r="G107" s="33"/>
      <c r="H107" s="38"/>
    </row>
    <row r="108" spans="1:8" s="2" customFormat="1" ht="16.899999999999999" customHeight="1">
      <c r="A108" s="33"/>
      <c r="B108" s="38"/>
      <c r="C108" s="249" t="s">
        <v>260</v>
      </c>
      <c r="D108" s="249" t="s">
        <v>261</v>
      </c>
      <c r="E108" s="16" t="s">
        <v>262</v>
      </c>
      <c r="F108" s="250">
        <v>101.884</v>
      </c>
      <c r="G108" s="33"/>
      <c r="H108" s="38"/>
    </row>
    <row r="109" spans="1:8" s="2" customFormat="1" ht="7.35" customHeight="1">
      <c r="A109" s="33"/>
      <c r="B109" s="134"/>
      <c r="C109" s="135"/>
      <c r="D109" s="135"/>
      <c r="E109" s="135"/>
      <c r="F109" s="135"/>
      <c r="G109" s="135"/>
      <c r="H109" s="38"/>
    </row>
    <row r="110" spans="1:8" s="2" customFormat="1" ht="11.25">
      <c r="A110" s="33"/>
      <c r="B110" s="33"/>
      <c r="C110" s="33"/>
      <c r="D110" s="33"/>
      <c r="E110" s="33"/>
      <c r="F110" s="33"/>
      <c r="G110" s="33"/>
      <c r="H110" s="33"/>
    </row>
  </sheetData>
  <sheetProtection algorithmName="SHA-512" hashValue="OaYbGqk6MPO0cwHVub//J/4Bz2WnyxnunZCfDGoVcX2csI4d8IcZPcAtEmoZ7WwSaZsRbQYWkPhWH609EjxQzw==" saltValue="ijnXvc1tzLf7UROHdLWrnSlIWgKkw+7yR53SlmI89wVk+r5Bq2KDDXAW2JxIPlFgaX7qgYD0sNO1Uvieqo1f3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1148_UB_02_Havlic_za - Uh...</vt:lpstr>
      <vt:lpstr>Seznam figur</vt:lpstr>
      <vt:lpstr>'1148_UB_02_Havlic_za - Uh...'!Názvy_tisku</vt:lpstr>
      <vt:lpstr>'Rekapitulace stavby'!Názvy_tisku</vt:lpstr>
      <vt:lpstr>'Seznam figur'!Názvy_tisku</vt:lpstr>
      <vt:lpstr>'1148_UB_02_Havlic_za - Uh...'!Oblast_tisku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KUNCIK\jkunc</dc:creator>
  <cp:lastModifiedBy>Hečová Petra, Ing</cp:lastModifiedBy>
  <cp:lastPrinted>2024-04-29T06:42:54Z</cp:lastPrinted>
  <dcterms:created xsi:type="dcterms:W3CDTF">2024-02-07T14:18:47Z</dcterms:created>
  <dcterms:modified xsi:type="dcterms:W3CDTF">2024-04-29T06:42:56Z</dcterms:modified>
</cp:coreProperties>
</file>